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10" yWindow="105" windowWidth="7065" windowHeight="8670" activeTab="1"/>
  </bookViews>
  <sheets>
    <sheet name="Oct" sheetId="1" r:id="rId1"/>
    <sheet name="Oct (2)" sheetId="2" r:id="rId2"/>
  </sheets>
  <definedNames>
    <definedName name="_xlnm.Print_Area" localSheetId="1">'Oct (2)'!$B$1:$AA$40</definedName>
  </definedNames>
  <calcPr fullCalcOnLoad="1"/>
</workbook>
</file>

<file path=xl/sharedStrings.xml><?xml version="1.0" encoding="utf-8"?>
<sst xmlns="http://schemas.openxmlformats.org/spreadsheetml/2006/main" count="200" uniqueCount="117">
  <si>
    <t>Total by school</t>
  </si>
  <si>
    <t>Class</t>
  </si>
  <si>
    <t>School</t>
  </si>
  <si>
    <t>S1</t>
  </si>
  <si>
    <t>S2</t>
  </si>
  <si>
    <t>S3</t>
  </si>
  <si>
    <t>Pupils</t>
  </si>
  <si>
    <r>
      <t>1. AS</t>
    </r>
    <r>
      <rPr>
        <sz val="8"/>
        <rFont val="Times New Roman"/>
        <family val="1"/>
      </rPr>
      <t>#</t>
    </r>
  </si>
  <si>
    <t>Partner schools</t>
  </si>
  <si>
    <r>
      <t>#AS -SKH All Saints’ Middle School</t>
    </r>
    <r>
      <rPr>
        <sz val="10"/>
        <rFont val="標楷體"/>
        <family val="4"/>
      </rPr>
      <t>聖公會諸聖中學</t>
    </r>
  </si>
  <si>
    <r>
      <t>CH-China Holiness College</t>
    </r>
    <r>
      <rPr>
        <sz val="10"/>
        <rFont val="標楷體"/>
        <family val="4"/>
      </rPr>
      <t>中聖書院</t>
    </r>
  </si>
  <si>
    <r>
      <t>DH-Delia Memorial School (Hip Wo)</t>
    </r>
    <r>
      <rPr>
        <sz val="10"/>
        <rFont val="標楷體"/>
        <family val="4"/>
      </rPr>
      <t>地利亞修女紀念學校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協和</t>
    </r>
    <r>
      <rPr>
        <sz val="10"/>
        <rFont val="Times New Roman"/>
        <family val="1"/>
      </rPr>
      <t>)</t>
    </r>
  </si>
  <si>
    <r>
      <t>KT-Kowloon Tong School (Secondary Section)</t>
    </r>
    <r>
      <rPr>
        <sz val="10"/>
        <rFont val="標楷體"/>
        <family val="4"/>
      </rPr>
      <t>九龍塘中學</t>
    </r>
  </si>
  <si>
    <r>
      <t>MK-Mu Kuang English School</t>
    </r>
    <r>
      <rPr>
        <sz val="10"/>
        <rFont val="標楷體"/>
        <family val="4"/>
      </rPr>
      <t>慕光英文書院</t>
    </r>
  </si>
  <si>
    <r>
      <t>#NM-Newman Catholic College</t>
    </r>
    <r>
      <rPr>
        <sz val="10"/>
        <rFont val="標楷體"/>
        <family val="4"/>
      </rPr>
      <t>天主教新民書院</t>
    </r>
  </si>
  <si>
    <r>
      <t xml:space="preserve">SK-Chan Shu Kui Memorial School </t>
    </r>
    <r>
      <rPr>
        <sz val="10"/>
        <rFont val="標楷體"/>
        <family val="4"/>
      </rPr>
      <t>陳樹渠紀念中學</t>
    </r>
  </si>
  <si>
    <t>( from schools marked with # )</t>
  </si>
  <si>
    <t>Home Economics /  JTE (2)</t>
  </si>
  <si>
    <t>2. CH</t>
  </si>
  <si>
    <t>3. DH</t>
  </si>
  <si>
    <t>4. KT</t>
  </si>
  <si>
    <t>5. MC</t>
  </si>
  <si>
    <t>7. MK</t>
  </si>
  <si>
    <r>
      <t>9. SH</t>
    </r>
    <r>
      <rPr>
        <sz val="8"/>
        <rFont val="Times New Roman"/>
        <family val="1"/>
      </rPr>
      <t>#</t>
    </r>
  </si>
  <si>
    <t>10. SJ</t>
  </si>
  <si>
    <t>11. SK</t>
  </si>
  <si>
    <r>
      <t xml:space="preserve">14. </t>
    </r>
    <r>
      <rPr>
        <sz val="9"/>
        <rFont val="Times New Roman"/>
        <family val="1"/>
      </rPr>
      <t>WK#</t>
    </r>
  </si>
  <si>
    <r>
      <t>MC-St. Mary’s Church College</t>
    </r>
    <r>
      <rPr>
        <sz val="10"/>
        <rFont val="標楷體"/>
        <family val="4"/>
      </rPr>
      <t>聖馬利亞堂中學</t>
    </r>
  </si>
  <si>
    <t>6. MF</t>
  </si>
  <si>
    <t>13. SY</t>
  </si>
  <si>
    <r>
      <t>SY-Kowloon Sam Yuk Secondary School</t>
    </r>
    <r>
      <rPr>
        <sz val="10"/>
        <rFont val="標楷體"/>
        <family val="4"/>
      </rPr>
      <t>九龍三育中學</t>
    </r>
  </si>
  <si>
    <r>
      <t>MF-Maryknoll Fathers’ School</t>
    </r>
    <r>
      <rPr>
        <sz val="10"/>
        <rFont val="標楷體"/>
        <family val="4"/>
      </rPr>
      <t>瑪利諾神父教會學校</t>
    </r>
  </si>
  <si>
    <t>Visual Arts</t>
  </si>
  <si>
    <t>Courses</t>
  </si>
  <si>
    <t>Total</t>
  </si>
  <si>
    <t>Total By Subject</t>
  </si>
  <si>
    <t>Design &amp; Technology / JTE</t>
  </si>
  <si>
    <t>S4</t>
  </si>
  <si>
    <t>S5</t>
  </si>
  <si>
    <t>S1</t>
  </si>
  <si>
    <r>
      <t>8. NM</t>
    </r>
    <r>
      <rPr>
        <sz val="8"/>
        <rFont val="Times New Roman"/>
        <family val="1"/>
      </rPr>
      <t>#</t>
    </r>
  </si>
  <si>
    <t>*</t>
  </si>
  <si>
    <r>
      <t>12. SL</t>
    </r>
    <r>
      <rPr>
        <sz val="8"/>
        <rFont val="Times New Roman"/>
        <family val="1"/>
      </rPr>
      <t>#</t>
    </r>
  </si>
  <si>
    <r>
      <t>#SH-St. Margaret’s Girls’ College (Hong Kong)</t>
    </r>
    <r>
      <rPr>
        <sz val="10"/>
        <rFont val="標楷體"/>
        <family val="4"/>
      </rPr>
      <t>香港聖瑪加利女書院</t>
    </r>
  </si>
  <si>
    <r>
      <t>SJ-St. Joseph's College, Hong Kong</t>
    </r>
    <r>
      <rPr>
        <sz val="10"/>
        <rFont val="標楷體"/>
        <family val="4"/>
      </rPr>
      <t>香港聖約瑟書院</t>
    </r>
  </si>
  <si>
    <r>
      <t xml:space="preserve">#SL-St. Margaret’s Coeducational English Sec. &amp; Pri. School </t>
    </r>
    <r>
      <rPr>
        <sz val="10"/>
        <rFont val="標楷體"/>
        <family val="4"/>
      </rPr>
      <t>聖瑪加利男女英文中小學</t>
    </r>
  </si>
  <si>
    <r>
      <t>#WK-Wai Kiu College</t>
    </r>
    <r>
      <rPr>
        <sz val="10"/>
        <rFont val="標楷體"/>
        <family val="4"/>
      </rPr>
      <t>惠僑英文中學</t>
    </r>
  </si>
  <si>
    <t>Class Structure and Enrolment</t>
  </si>
  <si>
    <t>Number of Courses and Pupils 2006/07</t>
  </si>
  <si>
    <t>Pupils: 2476</t>
  </si>
  <si>
    <t>Pupils: 1779 (with 1373 JTE)</t>
  </si>
  <si>
    <t xml:space="preserve">Courses:93 (with 81 JTE) </t>
  </si>
  <si>
    <t>Pupils: 1419 (with 1373JTE)</t>
  </si>
  <si>
    <t>&amp;</t>
  </si>
  <si>
    <t>As at 25 October 2006</t>
  </si>
  <si>
    <t>No. of pupils taking two courses : 1422</t>
  </si>
  <si>
    <t>Courses: 87</t>
  </si>
  <si>
    <t xml:space="preserve">Courses: 118 (with 90 JTE) </t>
  </si>
  <si>
    <t xml:space="preserve">            * One S4 VA course  is offered to pupils of SY, SH &amp; SL.</t>
  </si>
  <si>
    <t>&amp; One S5 VA course  is offered to pupils of SY, SH, SL and MF.</t>
  </si>
  <si>
    <t>Total no. of pupils attending ATEC: 4282</t>
  </si>
  <si>
    <t>Class Structure and Enrolment</t>
  </si>
  <si>
    <t>Number of Courses and Pupils 2006/07</t>
  </si>
  <si>
    <t>Visual Arts</t>
  </si>
  <si>
    <t>Design &amp; Technology / JTE</t>
  </si>
  <si>
    <t>Courses</t>
  </si>
  <si>
    <t>Courses</t>
  </si>
  <si>
    <t>No. of pupils taking two courses : 1422</t>
  </si>
  <si>
    <t>Total no. of pupils attending ATEC: 4282</t>
  </si>
  <si>
    <r>
      <t>MC-St. Mary’s Church College</t>
    </r>
    <r>
      <rPr>
        <sz val="10"/>
        <rFont val="標楷體"/>
        <family val="4"/>
      </rPr>
      <t>聖馬利亞堂中學</t>
    </r>
  </si>
  <si>
    <r>
      <t>MF-Maryknoll Fathers’ School</t>
    </r>
    <r>
      <rPr>
        <sz val="10"/>
        <rFont val="標楷體"/>
        <family val="4"/>
      </rPr>
      <t>瑪利諾神父教會學校</t>
    </r>
  </si>
  <si>
    <r>
      <t>#SH-St. Margaret’s Girls’ College (Hong Kong)</t>
    </r>
    <r>
      <rPr>
        <sz val="10"/>
        <rFont val="標楷體"/>
        <family val="4"/>
      </rPr>
      <t>香港聖瑪加利女書院</t>
    </r>
  </si>
  <si>
    <r>
      <t>SJ-St. Joseph's College, Hong Kong</t>
    </r>
    <r>
      <rPr>
        <sz val="10"/>
        <rFont val="標楷體"/>
        <family val="4"/>
      </rPr>
      <t>香港聖約瑟書院</t>
    </r>
  </si>
  <si>
    <r>
      <t xml:space="preserve">#SL-St. Margaret’s Coeducational English Sec. &amp; Pri. School </t>
    </r>
    <r>
      <rPr>
        <sz val="10"/>
        <rFont val="標楷體"/>
        <family val="4"/>
      </rPr>
      <t>聖瑪加利男女英文中小學</t>
    </r>
  </si>
  <si>
    <r>
      <t>SY-Kowloon Sam Yuk Secondary School</t>
    </r>
    <r>
      <rPr>
        <sz val="10"/>
        <rFont val="標楷體"/>
        <family val="4"/>
      </rPr>
      <t>九龍三育中學</t>
    </r>
  </si>
  <si>
    <r>
      <t>#WK-Wai Kiu College</t>
    </r>
    <r>
      <rPr>
        <sz val="10"/>
        <rFont val="標楷體"/>
        <family val="4"/>
      </rPr>
      <t>惠僑英文中學</t>
    </r>
  </si>
  <si>
    <t>sln</t>
  </si>
  <si>
    <t>lsm</t>
  </si>
  <si>
    <t>cwy</t>
  </si>
  <si>
    <t>wms</t>
  </si>
  <si>
    <t>cyl</t>
  </si>
  <si>
    <t>lky</t>
  </si>
  <si>
    <t>stm</t>
  </si>
  <si>
    <t>lsh</t>
  </si>
  <si>
    <t>lc</t>
  </si>
  <si>
    <t>cwc</t>
  </si>
  <si>
    <t>Level</t>
  </si>
  <si>
    <t>@</t>
  </si>
  <si>
    <t>&amp;  One S5 VA course  is offered to pupils of SY, SH, SL and MF.</t>
  </si>
  <si>
    <t>@  Two S4 VA courses  are offered, one to pupils of SY&amp;SH and one to pupils of SL&amp;MK.</t>
  </si>
  <si>
    <t xml:space="preserve">(with 90 JTE) </t>
  </si>
  <si>
    <t>(with 81 JTE)</t>
  </si>
  <si>
    <t>(with 1373JTE)</t>
  </si>
  <si>
    <t>Pupils:</t>
  </si>
  <si>
    <t>Courses:</t>
  </si>
  <si>
    <t>(with 1373 JTE)</t>
  </si>
  <si>
    <t>&amp;</t>
  </si>
  <si>
    <t>@</t>
  </si>
  <si>
    <r>
      <t>AS</t>
    </r>
    <r>
      <rPr>
        <vertAlign val="subscript"/>
        <sz val="11"/>
        <rFont val="Times New Roman"/>
        <family val="1"/>
      </rPr>
      <t>#</t>
    </r>
  </si>
  <si>
    <t>CH</t>
  </si>
  <si>
    <t>DH</t>
  </si>
  <si>
    <t>KT</t>
  </si>
  <si>
    <t>MC</t>
  </si>
  <si>
    <t>MF</t>
  </si>
  <si>
    <t>MK</t>
  </si>
  <si>
    <r>
      <t>NM</t>
    </r>
    <r>
      <rPr>
        <vertAlign val="subscript"/>
        <sz val="11"/>
        <rFont val="Times New Roman"/>
        <family val="1"/>
      </rPr>
      <t>#</t>
    </r>
  </si>
  <si>
    <r>
      <t>SH</t>
    </r>
    <r>
      <rPr>
        <vertAlign val="subscript"/>
        <sz val="11"/>
        <rFont val="Times New Roman"/>
        <family val="1"/>
      </rPr>
      <t>#</t>
    </r>
  </si>
  <si>
    <t>SJ</t>
  </si>
  <si>
    <t>SK</t>
  </si>
  <si>
    <r>
      <t>SL</t>
    </r>
    <r>
      <rPr>
        <vertAlign val="subscript"/>
        <sz val="11"/>
        <rFont val="Times New Roman"/>
        <family val="1"/>
      </rPr>
      <t>#</t>
    </r>
  </si>
  <si>
    <r>
      <t>WK</t>
    </r>
    <r>
      <rPr>
        <vertAlign val="subscript"/>
        <sz val="11"/>
        <rFont val="Times New Roman"/>
        <family val="1"/>
      </rPr>
      <t>#</t>
    </r>
  </si>
  <si>
    <t>SY</t>
  </si>
  <si>
    <t>( schools marked with # )</t>
  </si>
  <si>
    <t>as at 25 October 2006</t>
  </si>
  <si>
    <t>Home Economics /  JTE</t>
  </si>
  <si>
    <t>Total
(by school)</t>
  </si>
  <si>
    <t>(by subject)</t>
  </si>
</sst>
</file>

<file path=xl/styles.xml><?xml version="1.0" encoding="utf-8"?>
<styleSheet xmlns="http://schemas.openxmlformats.org/spreadsheetml/2006/main">
  <numFmts count="3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0;_谀"/>
    <numFmt numFmtId="190" formatCode="0;_ࠀ"/>
    <numFmt numFmtId="191" formatCode="0;_頀"/>
    <numFmt numFmtId="192" formatCode="0;_ᰀ"/>
    <numFmt numFmtId="193" formatCode="0;_Ā"/>
  </numFmts>
  <fonts count="22">
    <font>
      <sz val="12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u val="single"/>
      <sz val="12"/>
      <name val="新細明體"/>
      <family val="1"/>
    </font>
    <font>
      <sz val="10"/>
      <name val="標楷體"/>
      <family val="4"/>
    </font>
    <font>
      <sz val="7"/>
      <name val="Times New Roman"/>
      <family val="1"/>
    </font>
    <font>
      <sz val="8"/>
      <name val="新細明體"/>
      <family val="1"/>
    </font>
    <font>
      <sz val="10"/>
      <name val="新細明體"/>
      <family val="1"/>
    </font>
    <font>
      <u val="single"/>
      <sz val="13.8"/>
      <color indexed="12"/>
      <name val="新細明體"/>
      <family val="1"/>
    </font>
    <font>
      <u val="single"/>
      <sz val="13.8"/>
      <color indexed="36"/>
      <name val="新細明體"/>
      <family val="1"/>
    </font>
    <font>
      <b/>
      <u val="single"/>
      <sz val="14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name val="新細明體"/>
      <family val="1"/>
    </font>
    <font>
      <sz val="11"/>
      <name val="新細明體"/>
      <family val="1"/>
    </font>
    <font>
      <vertAlign val="subscript"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thick"/>
      <right style="thick"/>
      <top style="thick"/>
      <bottom style="medium"/>
    </border>
    <border diagonalDown="1">
      <left style="thick"/>
      <right style="thick"/>
      <top>
        <color indexed="63"/>
      </top>
      <bottom>
        <color indexed="63"/>
      </bottom>
      <diagonal style="thin"/>
    </border>
    <border diagonalDown="1">
      <left style="thick"/>
      <right style="thick"/>
      <top>
        <color indexed="63"/>
      </top>
      <bottom style="medium"/>
      <diagonal style="thin"/>
    </border>
    <border>
      <left style="thick"/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ck"/>
      <top style="thick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99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justify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top" wrapText="1"/>
    </xf>
    <xf numFmtId="0" fontId="0" fillId="3" borderId="0" xfId="0" applyFill="1" applyAlignment="1">
      <alignment vertical="center"/>
    </xf>
    <xf numFmtId="0" fontId="5" fillId="3" borderId="0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4" fillId="5" borderId="0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7" xfId="0" applyFont="1" applyBorder="1" applyAlignment="1">
      <alignment horizontal="justify" vertical="top" wrapText="1"/>
    </xf>
    <xf numFmtId="0" fontId="0" fillId="0" borderId="18" xfId="0" applyBorder="1" applyAlignment="1">
      <alignment vertical="center"/>
    </xf>
    <xf numFmtId="0" fontId="3" fillId="0" borderId="5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top" wrapText="1"/>
    </xf>
    <xf numFmtId="0" fontId="8" fillId="0" borderId="2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25" xfId="0" applyFont="1" applyBorder="1" applyAlignment="1">
      <alignment wrapText="1"/>
    </xf>
    <xf numFmtId="0" fontId="0" fillId="0" borderId="0" xfId="0" applyAlignment="1">
      <alignment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right" vertical="center" wrapText="1"/>
    </xf>
    <xf numFmtId="0" fontId="19" fillId="0" borderId="0" xfId="0" applyFont="1" applyAlignment="1">
      <alignment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5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8" fillId="0" borderId="25" xfId="0" applyFont="1" applyBorder="1" applyAlignment="1">
      <alignment vertical="top" wrapText="1"/>
    </xf>
    <xf numFmtId="0" fontId="20" fillId="0" borderId="0" xfId="0" applyFont="1" applyAlignment="1">
      <alignment vertical="center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8" fillId="0" borderId="0" xfId="0" applyFont="1" applyAlignment="1">
      <alignment vertical="top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190" fontId="4" fillId="0" borderId="31" xfId="0" applyNumberFormat="1" applyFont="1" applyBorder="1" applyAlignment="1">
      <alignment horizontal="center" vertical="center" wrapText="1"/>
    </xf>
    <xf numFmtId="193" fontId="4" fillId="0" borderId="31" xfId="0" applyNumberFormat="1" applyFont="1" applyBorder="1" applyAlignment="1">
      <alignment horizontal="center" vertical="center" wrapText="1"/>
    </xf>
    <xf numFmtId="191" fontId="4" fillId="0" borderId="31" xfId="0" applyNumberFormat="1" applyFont="1" applyBorder="1" applyAlignment="1">
      <alignment horizontal="center" vertical="center" wrapText="1"/>
    </xf>
    <xf numFmtId="192" fontId="4" fillId="0" borderId="31" xfId="0" applyNumberFormat="1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20" fillId="0" borderId="42" xfId="0" applyFont="1" applyBorder="1" applyAlignment="1">
      <alignment vertical="center"/>
    </xf>
    <xf numFmtId="0" fontId="20" fillId="0" borderId="43" xfId="0" applyFont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4" fillId="0" borderId="0" xfId="0" applyFont="1" applyBorder="1" applyAlignment="1">
      <alignment vertical="center" wrapText="1" shrinkToFit="1"/>
    </xf>
    <xf numFmtId="0" fontId="4" fillId="0" borderId="0" xfId="0" applyFont="1" applyBorder="1" applyAlignment="1">
      <alignment vertical="center" shrinkToFit="1"/>
    </xf>
    <xf numFmtId="0" fontId="3" fillId="0" borderId="45" xfId="0" applyFont="1" applyBorder="1" applyAlignment="1">
      <alignment horizontal="center" vertical="top" wrapText="1"/>
    </xf>
    <xf numFmtId="0" fontId="3" fillId="0" borderId="46" xfId="0" applyFont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top" wrapText="1"/>
    </xf>
    <xf numFmtId="0" fontId="3" fillId="0" borderId="4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24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justify" vertical="center" wrapText="1"/>
    </xf>
    <xf numFmtId="0" fontId="2" fillId="0" borderId="46" xfId="0" applyFont="1" applyBorder="1" applyAlignment="1">
      <alignment horizontal="justify" vertical="center" wrapText="1"/>
    </xf>
    <xf numFmtId="0" fontId="2" fillId="0" borderId="47" xfId="0" applyFont="1" applyBorder="1" applyAlignment="1">
      <alignment horizontal="justify" vertical="center" wrapText="1"/>
    </xf>
    <xf numFmtId="0" fontId="2" fillId="0" borderId="51" xfId="0" applyFont="1" applyBorder="1" applyAlignment="1">
      <alignment horizontal="justify" vertical="center" wrapText="1"/>
    </xf>
    <xf numFmtId="0" fontId="2" fillId="0" borderId="52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top" wrapText="1"/>
    </xf>
    <xf numFmtId="0" fontId="8" fillId="0" borderId="53" xfId="0" applyFont="1" applyBorder="1" applyAlignment="1">
      <alignment horizontal="center" vertical="top" wrapText="1"/>
    </xf>
    <xf numFmtId="0" fontId="3" fillId="0" borderId="55" xfId="0" applyFont="1" applyBorder="1" applyAlignment="1">
      <alignment horizontal="center" vertical="top" wrapText="1"/>
    </xf>
    <xf numFmtId="0" fontId="3" fillId="0" borderId="56" xfId="0" applyFont="1" applyBorder="1" applyAlignment="1">
      <alignment horizontal="center" vertical="top" wrapText="1"/>
    </xf>
    <xf numFmtId="0" fontId="3" fillId="0" borderId="57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center"/>
    </xf>
    <xf numFmtId="0" fontId="1" fillId="0" borderId="46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5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 shrinkToFit="1"/>
    </xf>
    <xf numFmtId="0" fontId="20" fillId="0" borderId="5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25" xfId="0" applyFont="1" applyBorder="1" applyAlignment="1" quotePrefix="1">
      <alignment horizontal="left" wrapText="1"/>
    </xf>
    <xf numFmtId="0" fontId="1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41"/>
  <sheetViews>
    <sheetView workbookViewId="0" topLeftCell="B14">
      <selection activeCell="C30" sqref="C30"/>
    </sheetView>
  </sheetViews>
  <sheetFormatPr defaultColWidth="9.00390625" defaultRowHeight="16.5"/>
  <cols>
    <col min="1" max="1" width="0" style="0" hidden="1" customWidth="1"/>
    <col min="3" max="24" width="4.50390625" style="0" customWidth="1"/>
    <col min="25" max="25" width="5.50390625" style="0" customWidth="1"/>
    <col min="26" max="26" width="6.25390625" style="0" customWidth="1"/>
    <col min="27" max="27" width="6.50390625" style="0" customWidth="1"/>
    <col min="28" max="28" width="6.25390625" style="0" customWidth="1"/>
    <col min="29" max="29" width="3.25390625" style="0" customWidth="1"/>
    <col min="30" max="30" width="5.50390625" style="0" customWidth="1"/>
  </cols>
  <sheetData>
    <row r="1" spans="11:18" ht="18.75">
      <c r="K1" s="45" t="s">
        <v>47</v>
      </c>
      <c r="L1" s="46"/>
      <c r="M1" s="46"/>
      <c r="N1" s="46"/>
      <c r="O1" s="46"/>
      <c r="P1" s="46"/>
      <c r="Q1" s="46"/>
      <c r="R1" s="46"/>
    </row>
    <row r="2" spans="11:18" ht="16.5">
      <c r="K2" s="47" t="s">
        <v>48</v>
      </c>
      <c r="L2" s="46"/>
      <c r="M2" s="46"/>
      <c r="N2" s="46"/>
      <c r="O2" s="46"/>
      <c r="P2" s="46"/>
      <c r="Q2" s="46"/>
      <c r="R2" s="46"/>
    </row>
    <row r="3" spans="11:18" ht="19.5" customHeight="1">
      <c r="K3" s="147" t="s">
        <v>54</v>
      </c>
      <c r="L3" s="147"/>
      <c r="M3" s="147"/>
      <c r="N3" s="147"/>
      <c r="O3" s="147"/>
      <c r="P3" s="147"/>
      <c r="Q3" s="147"/>
      <c r="R3" s="147"/>
    </row>
    <row r="4" ht="17.25" thickBot="1"/>
    <row r="5" spans="2:26" ht="18" customHeight="1" thickBot="1" thickTop="1">
      <c r="B5" s="1"/>
      <c r="C5" s="120" t="s">
        <v>32</v>
      </c>
      <c r="D5" s="121"/>
      <c r="E5" s="121"/>
      <c r="F5" s="121"/>
      <c r="G5" s="121"/>
      <c r="H5" s="121"/>
      <c r="I5" s="121"/>
      <c r="J5" s="121"/>
      <c r="K5" s="121"/>
      <c r="L5" s="122"/>
      <c r="M5" s="144" t="s">
        <v>36</v>
      </c>
      <c r="N5" s="145"/>
      <c r="O5" s="145"/>
      <c r="P5" s="145"/>
      <c r="Q5" s="145"/>
      <c r="R5" s="146"/>
      <c r="S5" s="144" t="s">
        <v>17</v>
      </c>
      <c r="T5" s="145"/>
      <c r="U5" s="145"/>
      <c r="V5" s="145"/>
      <c r="W5" s="145"/>
      <c r="X5" s="146"/>
      <c r="Y5" s="136" t="s">
        <v>0</v>
      </c>
      <c r="Z5" s="137"/>
    </row>
    <row r="6" spans="2:26" ht="16.5">
      <c r="B6" s="2" t="s">
        <v>1</v>
      </c>
      <c r="C6" s="123" t="s">
        <v>3</v>
      </c>
      <c r="D6" s="128"/>
      <c r="E6" s="123" t="s">
        <v>4</v>
      </c>
      <c r="F6" s="112"/>
      <c r="G6" s="123" t="s">
        <v>5</v>
      </c>
      <c r="H6" s="112"/>
      <c r="I6" s="123" t="s">
        <v>37</v>
      </c>
      <c r="J6" s="112"/>
      <c r="K6" s="123" t="s">
        <v>38</v>
      </c>
      <c r="L6" s="112"/>
      <c r="M6" s="123" t="s">
        <v>39</v>
      </c>
      <c r="N6" s="112"/>
      <c r="O6" s="126" t="s">
        <v>4</v>
      </c>
      <c r="P6" s="112"/>
      <c r="Q6" s="126" t="s">
        <v>5</v>
      </c>
      <c r="R6" s="128"/>
      <c r="S6" s="123" t="s">
        <v>3</v>
      </c>
      <c r="T6" s="112"/>
      <c r="U6" s="126" t="s">
        <v>4</v>
      </c>
      <c r="V6" s="112"/>
      <c r="W6" s="126" t="s">
        <v>5</v>
      </c>
      <c r="X6" s="128"/>
      <c r="Y6" s="138"/>
      <c r="Z6" s="139"/>
    </row>
    <row r="7" spans="2:26" ht="17.25" thickBot="1">
      <c r="B7" s="3"/>
      <c r="C7" s="113"/>
      <c r="D7" s="129"/>
      <c r="E7" s="113"/>
      <c r="F7" s="124"/>
      <c r="G7" s="113"/>
      <c r="H7" s="124"/>
      <c r="I7" s="113"/>
      <c r="J7" s="124"/>
      <c r="K7" s="113"/>
      <c r="L7" s="124"/>
      <c r="M7" s="113"/>
      <c r="N7" s="124"/>
      <c r="O7" s="127"/>
      <c r="P7" s="124"/>
      <c r="Q7" s="127"/>
      <c r="R7" s="129"/>
      <c r="S7" s="113"/>
      <c r="T7" s="124"/>
      <c r="U7" s="127"/>
      <c r="V7" s="124"/>
      <c r="W7" s="127"/>
      <c r="X7" s="129"/>
      <c r="Y7" s="140"/>
      <c r="Z7" s="141"/>
    </row>
    <row r="8" spans="2:28" ht="17.25" thickBot="1">
      <c r="B8" s="4" t="s">
        <v>2</v>
      </c>
      <c r="C8" s="39" t="s">
        <v>33</v>
      </c>
      <c r="D8" s="40" t="s">
        <v>6</v>
      </c>
      <c r="E8" s="39" t="s">
        <v>33</v>
      </c>
      <c r="F8" s="39" t="s">
        <v>6</v>
      </c>
      <c r="G8" s="39" t="s">
        <v>33</v>
      </c>
      <c r="H8" s="41" t="s">
        <v>6</v>
      </c>
      <c r="I8" s="39" t="s">
        <v>33</v>
      </c>
      <c r="J8" s="41" t="s">
        <v>6</v>
      </c>
      <c r="K8" s="39" t="s">
        <v>33</v>
      </c>
      <c r="L8" s="41" t="s">
        <v>6</v>
      </c>
      <c r="M8" s="39" t="s">
        <v>33</v>
      </c>
      <c r="N8" s="39" t="s">
        <v>6</v>
      </c>
      <c r="O8" s="39" t="s">
        <v>33</v>
      </c>
      <c r="P8" s="39" t="s">
        <v>6</v>
      </c>
      <c r="Q8" s="39" t="s">
        <v>33</v>
      </c>
      <c r="R8" s="41" t="s">
        <v>6</v>
      </c>
      <c r="S8" s="39" t="s">
        <v>33</v>
      </c>
      <c r="T8" s="39" t="s">
        <v>6</v>
      </c>
      <c r="U8" s="39" t="s">
        <v>33</v>
      </c>
      <c r="V8" s="39" t="s">
        <v>6</v>
      </c>
      <c r="W8" s="39" t="s">
        <v>33</v>
      </c>
      <c r="X8" s="41" t="s">
        <v>6</v>
      </c>
      <c r="Y8" s="39" t="s">
        <v>33</v>
      </c>
      <c r="Z8" s="42" t="s">
        <v>6</v>
      </c>
      <c r="AB8">
        <f>SUM(AB9:AB22)</f>
        <v>4585</v>
      </c>
    </row>
    <row r="9" spans="2:30" ht="17.25" thickBot="1">
      <c r="B9" s="5" t="s">
        <v>7</v>
      </c>
      <c r="C9" s="6">
        <v>6</v>
      </c>
      <c r="D9" s="6">
        <v>159</v>
      </c>
      <c r="E9" s="6">
        <v>6</v>
      </c>
      <c r="F9" s="6">
        <v>171</v>
      </c>
      <c r="G9" s="6">
        <v>6</v>
      </c>
      <c r="H9" s="7">
        <v>168</v>
      </c>
      <c r="I9" s="6"/>
      <c r="J9" s="7"/>
      <c r="K9" s="6"/>
      <c r="L9" s="7"/>
      <c r="M9" s="8">
        <v>5</v>
      </c>
      <c r="N9" s="8">
        <v>78</v>
      </c>
      <c r="O9" s="6">
        <v>5</v>
      </c>
      <c r="P9" s="6">
        <v>85</v>
      </c>
      <c r="Q9" s="6">
        <v>5</v>
      </c>
      <c r="R9" s="7">
        <v>85</v>
      </c>
      <c r="S9" s="8">
        <v>5</v>
      </c>
      <c r="T9" s="8">
        <v>81</v>
      </c>
      <c r="U9" s="6">
        <v>5</v>
      </c>
      <c r="V9" s="6">
        <v>86</v>
      </c>
      <c r="W9" s="6">
        <v>5</v>
      </c>
      <c r="X9" s="7">
        <v>83</v>
      </c>
      <c r="Y9" s="9">
        <f>SUM(W9,U9,S9,Q9,O9,M9,G9,E9,C9)</f>
        <v>48</v>
      </c>
      <c r="Z9" s="9">
        <f>D9+F9+H9+J9+L9+N9+P9+R9+T9+V9+X9</f>
        <v>996</v>
      </c>
      <c r="AB9">
        <v>544</v>
      </c>
      <c r="AC9">
        <v>0</v>
      </c>
      <c r="AD9">
        <f aca="true" t="shared" si="0" ref="AD9:AD22">AB9-AC9</f>
        <v>544</v>
      </c>
    </row>
    <row r="10" spans="2:30" ht="17.25" thickBot="1">
      <c r="B10" s="5" t="s">
        <v>18</v>
      </c>
      <c r="C10" s="6"/>
      <c r="D10" s="6"/>
      <c r="E10" s="6"/>
      <c r="F10" s="6"/>
      <c r="G10" s="6"/>
      <c r="H10" s="7"/>
      <c r="I10" s="6"/>
      <c r="J10" s="7"/>
      <c r="K10" s="6"/>
      <c r="L10" s="7"/>
      <c r="M10" s="8">
        <v>4</v>
      </c>
      <c r="N10" s="8">
        <v>62</v>
      </c>
      <c r="O10" s="8">
        <v>3</v>
      </c>
      <c r="P10" s="8">
        <v>42</v>
      </c>
      <c r="Q10" s="8"/>
      <c r="R10" s="10"/>
      <c r="S10" s="8">
        <v>2</v>
      </c>
      <c r="T10" s="8">
        <v>29</v>
      </c>
      <c r="U10" s="8">
        <v>3</v>
      </c>
      <c r="V10" s="8">
        <v>41</v>
      </c>
      <c r="W10" s="8"/>
      <c r="X10" s="10"/>
      <c r="Y10" s="9">
        <f>SUM(U10,S10,O10,M10)</f>
        <v>12</v>
      </c>
      <c r="Z10" s="9">
        <f aca="true" t="shared" si="1" ref="Z10:Z23">D10+F10+H10+J10+L10+N10+P10+R10+T10+V10+X10</f>
        <v>174</v>
      </c>
      <c r="AB10">
        <v>156</v>
      </c>
      <c r="AC10">
        <v>0</v>
      </c>
      <c r="AD10">
        <f t="shared" si="0"/>
        <v>156</v>
      </c>
    </row>
    <row r="11" spans="2:30" ht="17.25" thickBot="1">
      <c r="B11" s="5" t="s">
        <v>19</v>
      </c>
      <c r="C11" s="6"/>
      <c r="D11" s="6"/>
      <c r="E11" s="6"/>
      <c r="F11" s="6"/>
      <c r="G11" s="6"/>
      <c r="H11" s="7"/>
      <c r="I11" s="6"/>
      <c r="J11" s="7"/>
      <c r="K11" s="6"/>
      <c r="L11" s="7"/>
      <c r="M11" s="6"/>
      <c r="N11" s="6"/>
      <c r="O11" s="8">
        <v>3</v>
      </c>
      <c r="P11" s="8">
        <v>44</v>
      </c>
      <c r="Q11" s="6">
        <v>3</v>
      </c>
      <c r="R11" s="7">
        <v>43</v>
      </c>
      <c r="S11" s="6"/>
      <c r="T11" s="6"/>
      <c r="U11" s="8">
        <v>3</v>
      </c>
      <c r="V11" s="8">
        <v>43</v>
      </c>
      <c r="W11" s="6">
        <v>3</v>
      </c>
      <c r="X11" s="7">
        <v>30</v>
      </c>
      <c r="Y11" s="9">
        <f>SUM(W11,U11,S11,Q11,O11,M11,G11,E11,C11)</f>
        <v>12</v>
      </c>
      <c r="Z11" s="9">
        <f t="shared" si="1"/>
        <v>160</v>
      </c>
      <c r="AB11">
        <v>173</v>
      </c>
      <c r="AC11">
        <v>0</v>
      </c>
      <c r="AD11">
        <f t="shared" si="0"/>
        <v>173</v>
      </c>
    </row>
    <row r="12" spans="2:30" s="19" customFormat="1" ht="17.25" thickBot="1">
      <c r="B12" s="20" t="s">
        <v>20</v>
      </c>
      <c r="C12" s="21"/>
      <c r="D12" s="21"/>
      <c r="E12" s="21"/>
      <c r="F12" s="21"/>
      <c r="G12" s="21"/>
      <c r="H12" s="22"/>
      <c r="I12" s="21"/>
      <c r="J12" s="22"/>
      <c r="K12" s="21"/>
      <c r="L12" s="22"/>
      <c r="M12" s="21">
        <v>7</v>
      </c>
      <c r="N12" s="21">
        <v>110</v>
      </c>
      <c r="O12" s="21">
        <v>6</v>
      </c>
      <c r="P12" s="21">
        <v>68</v>
      </c>
      <c r="Q12" s="21"/>
      <c r="R12" s="22"/>
      <c r="S12" s="21">
        <v>5</v>
      </c>
      <c r="T12" s="21">
        <v>78</v>
      </c>
      <c r="U12" s="21">
        <v>7</v>
      </c>
      <c r="V12" s="21">
        <v>115</v>
      </c>
      <c r="W12" s="21"/>
      <c r="X12" s="22"/>
      <c r="Y12" s="23">
        <f>SUM(U12,S12,O12,M12)</f>
        <v>25</v>
      </c>
      <c r="Z12" s="9">
        <f t="shared" si="1"/>
        <v>371</v>
      </c>
      <c r="AB12" s="19">
        <v>359</v>
      </c>
      <c r="AC12">
        <v>0</v>
      </c>
      <c r="AD12">
        <f t="shared" si="0"/>
        <v>359</v>
      </c>
    </row>
    <row r="13" spans="2:30" s="19" customFormat="1" ht="17.25" thickBot="1">
      <c r="B13" s="20" t="s">
        <v>21</v>
      </c>
      <c r="C13" s="21"/>
      <c r="D13" s="21"/>
      <c r="E13" s="21"/>
      <c r="F13" s="21"/>
      <c r="G13" s="21"/>
      <c r="H13" s="22"/>
      <c r="I13" s="6"/>
      <c r="J13" s="7"/>
      <c r="K13" s="6"/>
      <c r="L13" s="7"/>
      <c r="M13" s="21">
        <v>6</v>
      </c>
      <c r="N13" s="21">
        <v>107</v>
      </c>
      <c r="O13" s="21">
        <v>5</v>
      </c>
      <c r="P13" s="21">
        <v>73</v>
      </c>
      <c r="Q13" s="21"/>
      <c r="R13" s="22"/>
      <c r="S13" s="21">
        <v>3</v>
      </c>
      <c r="T13" s="21">
        <v>64</v>
      </c>
      <c r="U13" s="21">
        <v>5</v>
      </c>
      <c r="V13" s="21">
        <v>78</v>
      </c>
      <c r="W13" s="21"/>
      <c r="X13" s="22"/>
      <c r="Y13" s="23">
        <f>SUM(W13,U13,S13,Q13,O13,M13)</f>
        <v>19</v>
      </c>
      <c r="Z13" s="9">
        <f t="shared" si="1"/>
        <v>322</v>
      </c>
      <c r="AB13" s="19">
        <v>288</v>
      </c>
      <c r="AC13">
        <v>0</v>
      </c>
      <c r="AD13">
        <f t="shared" si="0"/>
        <v>288</v>
      </c>
    </row>
    <row r="14" spans="2:30" s="19" customFormat="1" ht="17.25" thickBot="1">
      <c r="B14" s="20" t="s">
        <v>28</v>
      </c>
      <c r="C14" s="21">
        <v>2</v>
      </c>
      <c r="D14" s="21">
        <v>62</v>
      </c>
      <c r="E14" s="21">
        <v>2</v>
      </c>
      <c r="F14" s="21">
        <v>66</v>
      </c>
      <c r="G14" s="21">
        <v>2</v>
      </c>
      <c r="H14" s="22">
        <v>25</v>
      </c>
      <c r="I14" s="21"/>
      <c r="J14" s="22"/>
      <c r="K14" s="21" t="s">
        <v>53</v>
      </c>
      <c r="L14" s="22">
        <v>1</v>
      </c>
      <c r="M14" s="21">
        <v>3</v>
      </c>
      <c r="N14" s="21">
        <v>57</v>
      </c>
      <c r="O14" s="21">
        <v>3</v>
      </c>
      <c r="P14" s="21">
        <v>59</v>
      </c>
      <c r="Q14" s="21">
        <v>3</v>
      </c>
      <c r="R14" s="22">
        <v>37</v>
      </c>
      <c r="S14" s="21">
        <v>3</v>
      </c>
      <c r="T14" s="21">
        <v>40</v>
      </c>
      <c r="U14" s="21">
        <v>2</v>
      </c>
      <c r="V14" s="21">
        <v>39</v>
      </c>
      <c r="W14" s="21">
        <v>2</v>
      </c>
      <c r="X14" s="22">
        <v>26</v>
      </c>
      <c r="Y14" s="23">
        <f>SUM(W14,U14,S14,Q14,O14,M14,G14,E14,C14)</f>
        <v>22</v>
      </c>
      <c r="Z14" s="9">
        <f t="shared" si="1"/>
        <v>412</v>
      </c>
      <c r="AB14" s="19">
        <v>402</v>
      </c>
      <c r="AC14">
        <v>0</v>
      </c>
      <c r="AD14">
        <f t="shared" si="0"/>
        <v>402</v>
      </c>
    </row>
    <row r="15" spans="2:30" ht="17.25" thickBot="1">
      <c r="B15" s="5" t="s">
        <v>22</v>
      </c>
      <c r="C15" s="6">
        <v>6</v>
      </c>
      <c r="D15" s="6">
        <v>240</v>
      </c>
      <c r="E15" s="6">
        <v>6</v>
      </c>
      <c r="F15" s="6">
        <v>249</v>
      </c>
      <c r="G15" s="6">
        <v>6</v>
      </c>
      <c r="H15" s="7">
        <v>241</v>
      </c>
      <c r="I15" s="6">
        <v>1</v>
      </c>
      <c r="J15" s="7">
        <v>13</v>
      </c>
      <c r="K15" s="6"/>
      <c r="L15" s="7"/>
      <c r="M15" s="6"/>
      <c r="N15" s="6"/>
      <c r="O15" s="6"/>
      <c r="P15" s="6"/>
      <c r="Q15" s="6"/>
      <c r="R15" s="7"/>
      <c r="S15" s="6"/>
      <c r="T15" s="6"/>
      <c r="U15" s="6"/>
      <c r="V15" s="6"/>
      <c r="W15" s="6"/>
      <c r="X15" s="7"/>
      <c r="Y15" s="9">
        <v>19</v>
      </c>
      <c r="Z15" s="9">
        <f t="shared" si="1"/>
        <v>743</v>
      </c>
      <c r="AB15" s="19">
        <v>706</v>
      </c>
      <c r="AC15">
        <v>0</v>
      </c>
      <c r="AD15">
        <f t="shared" si="0"/>
        <v>706</v>
      </c>
    </row>
    <row r="16" spans="2:30" s="19" customFormat="1" ht="17.25" thickBot="1">
      <c r="B16" s="20" t="s">
        <v>40</v>
      </c>
      <c r="C16" s="21">
        <v>6</v>
      </c>
      <c r="D16" s="21">
        <v>122</v>
      </c>
      <c r="E16" s="21">
        <v>6</v>
      </c>
      <c r="F16" s="21">
        <v>125</v>
      </c>
      <c r="G16" s="21">
        <v>3</v>
      </c>
      <c r="H16" s="22">
        <v>53</v>
      </c>
      <c r="I16" s="21"/>
      <c r="J16" s="22"/>
      <c r="K16" s="21"/>
      <c r="L16" s="22"/>
      <c r="M16" s="21">
        <v>6</v>
      </c>
      <c r="N16" s="21">
        <v>86</v>
      </c>
      <c r="O16" s="21">
        <v>6</v>
      </c>
      <c r="P16" s="21">
        <v>92</v>
      </c>
      <c r="Q16" s="21">
        <v>4</v>
      </c>
      <c r="R16" s="22">
        <v>66</v>
      </c>
      <c r="S16" s="21">
        <v>4</v>
      </c>
      <c r="T16" s="21">
        <v>56</v>
      </c>
      <c r="U16" s="21">
        <v>4</v>
      </c>
      <c r="V16" s="21">
        <v>49</v>
      </c>
      <c r="W16" s="21"/>
      <c r="X16" s="22"/>
      <c r="Y16" s="23">
        <f>SUM(U16,S16,Q16,O16,M16,G16,E16,C16)</f>
        <v>39</v>
      </c>
      <c r="Z16" s="9">
        <f t="shared" si="1"/>
        <v>649</v>
      </c>
      <c r="AB16" s="19">
        <v>379</v>
      </c>
      <c r="AC16">
        <v>0</v>
      </c>
      <c r="AD16">
        <f t="shared" si="0"/>
        <v>379</v>
      </c>
    </row>
    <row r="17" spans="2:30" s="19" customFormat="1" ht="17.25" thickBot="1">
      <c r="B17" s="20" t="s">
        <v>23</v>
      </c>
      <c r="C17" s="21">
        <v>2</v>
      </c>
      <c r="D17" s="21">
        <v>70</v>
      </c>
      <c r="E17" s="21">
        <v>2</v>
      </c>
      <c r="F17" s="21">
        <v>65</v>
      </c>
      <c r="G17" s="21">
        <v>2</v>
      </c>
      <c r="H17" s="22">
        <v>63</v>
      </c>
      <c r="I17" s="21" t="s">
        <v>41</v>
      </c>
      <c r="J17" s="22">
        <v>7</v>
      </c>
      <c r="K17" s="21" t="s">
        <v>53</v>
      </c>
      <c r="L17" s="22">
        <v>1</v>
      </c>
      <c r="M17" s="21">
        <v>2</v>
      </c>
      <c r="N17" s="21">
        <v>35</v>
      </c>
      <c r="O17" s="21">
        <v>2</v>
      </c>
      <c r="P17" s="21">
        <v>34</v>
      </c>
      <c r="Q17" s="21">
        <v>2</v>
      </c>
      <c r="R17" s="22">
        <v>32</v>
      </c>
      <c r="S17" s="21">
        <v>2</v>
      </c>
      <c r="T17" s="21">
        <v>35</v>
      </c>
      <c r="U17" s="21">
        <v>2</v>
      </c>
      <c r="V17" s="21">
        <v>32</v>
      </c>
      <c r="W17" s="21">
        <v>2</v>
      </c>
      <c r="X17" s="22">
        <v>32</v>
      </c>
      <c r="Y17" s="23">
        <f>SUM(W17,U17,S17,Q17,O17,M17,K17,G17,E17,C17)</f>
        <v>18</v>
      </c>
      <c r="Z17" s="9">
        <f t="shared" si="1"/>
        <v>406</v>
      </c>
      <c r="AB17" s="19">
        <v>203</v>
      </c>
      <c r="AC17" s="19">
        <v>13</v>
      </c>
      <c r="AD17">
        <f t="shared" si="0"/>
        <v>190</v>
      </c>
    </row>
    <row r="18" spans="2:30" s="19" customFormat="1" ht="17.25" thickBot="1">
      <c r="B18" s="20" t="s">
        <v>24</v>
      </c>
      <c r="C18" s="21"/>
      <c r="D18" s="21"/>
      <c r="E18" s="21"/>
      <c r="F18" s="21"/>
      <c r="G18" s="21"/>
      <c r="H18" s="22"/>
      <c r="I18" s="6"/>
      <c r="J18" s="7"/>
      <c r="K18" s="6"/>
      <c r="L18" s="7"/>
      <c r="M18" s="21">
        <v>2</v>
      </c>
      <c r="N18" s="21">
        <v>29</v>
      </c>
      <c r="O18" s="21">
        <v>1</v>
      </c>
      <c r="P18" s="21">
        <v>14</v>
      </c>
      <c r="Q18" s="21">
        <v>1</v>
      </c>
      <c r="R18" s="22">
        <v>9</v>
      </c>
      <c r="S18" s="21"/>
      <c r="T18" s="21"/>
      <c r="U18" s="21"/>
      <c r="V18" s="21"/>
      <c r="W18" s="21"/>
      <c r="X18" s="22"/>
      <c r="Y18" s="23">
        <v>4</v>
      </c>
      <c r="Z18" s="9">
        <f t="shared" si="1"/>
        <v>52</v>
      </c>
      <c r="AB18" s="19">
        <v>37</v>
      </c>
      <c r="AC18" s="19">
        <v>0</v>
      </c>
      <c r="AD18">
        <f t="shared" si="0"/>
        <v>37</v>
      </c>
    </row>
    <row r="19" spans="2:30" s="19" customFormat="1" ht="17.25" thickBot="1">
      <c r="B19" s="20" t="s">
        <v>25</v>
      </c>
      <c r="C19" s="21"/>
      <c r="D19" s="21"/>
      <c r="E19" s="21"/>
      <c r="F19" s="21"/>
      <c r="G19" s="21"/>
      <c r="H19" s="22"/>
      <c r="I19" s="6"/>
      <c r="J19" s="7"/>
      <c r="K19" s="6"/>
      <c r="L19" s="7"/>
      <c r="M19" s="21">
        <v>2</v>
      </c>
      <c r="N19" s="21">
        <v>27</v>
      </c>
      <c r="O19" s="21">
        <v>4</v>
      </c>
      <c r="P19" s="21">
        <v>54</v>
      </c>
      <c r="Q19" s="21">
        <v>4</v>
      </c>
      <c r="R19" s="22">
        <v>54</v>
      </c>
      <c r="S19" s="21">
        <v>1</v>
      </c>
      <c r="T19" s="21">
        <v>15</v>
      </c>
      <c r="U19" s="21">
        <v>2</v>
      </c>
      <c r="V19" s="21">
        <v>33</v>
      </c>
      <c r="W19" s="21">
        <v>2</v>
      </c>
      <c r="X19" s="22">
        <v>29</v>
      </c>
      <c r="Y19" s="23">
        <f>SUM(W19,U19,S19,Q19,O19,M19)</f>
        <v>15</v>
      </c>
      <c r="Z19" s="9">
        <f t="shared" si="1"/>
        <v>212</v>
      </c>
      <c r="AB19" s="19">
        <v>205</v>
      </c>
      <c r="AC19" s="19">
        <v>0</v>
      </c>
      <c r="AD19">
        <f t="shared" si="0"/>
        <v>205</v>
      </c>
    </row>
    <row r="20" spans="2:30" s="19" customFormat="1" ht="17.25" thickBot="1">
      <c r="B20" s="20" t="s">
        <v>42</v>
      </c>
      <c r="C20" s="21">
        <v>4</v>
      </c>
      <c r="D20" s="21">
        <v>117</v>
      </c>
      <c r="E20" s="21">
        <v>4</v>
      </c>
      <c r="F20" s="21">
        <v>127</v>
      </c>
      <c r="G20" s="21">
        <v>4</v>
      </c>
      <c r="H20" s="22">
        <v>104</v>
      </c>
      <c r="I20" s="21">
        <v>1</v>
      </c>
      <c r="J20" s="22">
        <v>7</v>
      </c>
      <c r="K20" s="21">
        <v>1</v>
      </c>
      <c r="L20" s="22">
        <v>1</v>
      </c>
      <c r="M20" s="21">
        <v>4</v>
      </c>
      <c r="N20" s="21">
        <v>66</v>
      </c>
      <c r="O20" s="21">
        <v>4</v>
      </c>
      <c r="P20" s="21">
        <v>61</v>
      </c>
      <c r="Q20" s="21">
        <v>4</v>
      </c>
      <c r="R20" s="22">
        <v>50</v>
      </c>
      <c r="S20" s="21">
        <v>4</v>
      </c>
      <c r="T20" s="21">
        <v>66</v>
      </c>
      <c r="U20" s="21">
        <v>4</v>
      </c>
      <c r="V20" s="21">
        <v>65</v>
      </c>
      <c r="W20" s="21">
        <v>4</v>
      </c>
      <c r="X20" s="22">
        <v>54</v>
      </c>
      <c r="Y20" s="23">
        <f>SUM(W20,U20,S20,Q20,O20,M20,I20,K20,G20,E20,C20)</f>
        <v>38</v>
      </c>
      <c r="Z20" s="9">
        <f t="shared" si="1"/>
        <v>718</v>
      </c>
      <c r="AB20" s="19">
        <v>396</v>
      </c>
      <c r="AC20" s="19">
        <v>17</v>
      </c>
      <c r="AD20">
        <f t="shared" si="0"/>
        <v>379</v>
      </c>
    </row>
    <row r="21" spans="2:30" s="19" customFormat="1" ht="17.25" thickBot="1">
      <c r="B21" s="20" t="s">
        <v>29</v>
      </c>
      <c r="C21" s="21">
        <v>2</v>
      </c>
      <c r="D21" s="21">
        <v>30</v>
      </c>
      <c r="E21" s="21">
        <v>2</v>
      </c>
      <c r="F21" s="21">
        <v>62</v>
      </c>
      <c r="G21" s="21">
        <v>1</v>
      </c>
      <c r="H21" s="22">
        <v>15</v>
      </c>
      <c r="I21" s="6" t="s">
        <v>41</v>
      </c>
      <c r="J21" s="7">
        <v>9</v>
      </c>
      <c r="K21" s="6" t="s">
        <v>53</v>
      </c>
      <c r="L21" s="7">
        <v>6</v>
      </c>
      <c r="M21" s="21">
        <v>3</v>
      </c>
      <c r="N21" s="21">
        <v>40</v>
      </c>
      <c r="O21" s="21">
        <v>3</v>
      </c>
      <c r="P21" s="21">
        <v>43</v>
      </c>
      <c r="Q21" s="21"/>
      <c r="R21" s="22"/>
      <c r="S21" s="21">
        <v>3</v>
      </c>
      <c r="T21" s="21">
        <v>35</v>
      </c>
      <c r="U21" s="21">
        <v>3</v>
      </c>
      <c r="V21" s="21">
        <v>45</v>
      </c>
      <c r="W21" s="21"/>
      <c r="X21" s="22"/>
      <c r="Y21" s="23">
        <f>SUM(W21,U21,S21,Q21,O21,M21,G21,E21,C21)</f>
        <v>17</v>
      </c>
      <c r="Z21" s="9">
        <f t="shared" si="1"/>
        <v>285</v>
      </c>
      <c r="AB21" s="19">
        <v>469</v>
      </c>
      <c r="AC21" s="19">
        <v>8</v>
      </c>
      <c r="AD21">
        <f t="shared" si="0"/>
        <v>461</v>
      </c>
    </row>
    <row r="22" spans="2:30" s="19" customFormat="1" ht="17.25" thickBot="1">
      <c r="B22" s="25" t="s">
        <v>26</v>
      </c>
      <c r="C22" s="26"/>
      <c r="D22" s="26"/>
      <c r="E22" s="26">
        <v>4</v>
      </c>
      <c r="F22" s="26">
        <v>127</v>
      </c>
      <c r="G22" s="26"/>
      <c r="H22" s="23"/>
      <c r="I22" s="6"/>
      <c r="J22" s="7"/>
      <c r="K22" s="6"/>
      <c r="L22" s="7"/>
      <c r="M22" s="26"/>
      <c r="N22" s="26"/>
      <c r="O22" s="26">
        <v>3</v>
      </c>
      <c r="P22" s="26">
        <v>37</v>
      </c>
      <c r="Q22" s="26"/>
      <c r="R22" s="23"/>
      <c r="S22" s="26"/>
      <c r="T22" s="26"/>
      <c r="U22" s="26">
        <v>3</v>
      </c>
      <c r="V22" s="26">
        <v>40</v>
      </c>
      <c r="W22" s="26"/>
      <c r="X22" s="23"/>
      <c r="Y22" s="23">
        <f>SUM(W22,U22,S22,Q22,O22,M22,G22,E22,C22)</f>
        <v>10</v>
      </c>
      <c r="Z22" s="9">
        <f t="shared" si="1"/>
        <v>204</v>
      </c>
      <c r="AB22" s="19">
        <v>268</v>
      </c>
      <c r="AC22" s="19">
        <v>0</v>
      </c>
      <c r="AD22">
        <f t="shared" si="0"/>
        <v>268</v>
      </c>
    </row>
    <row r="23" spans="2:31" ht="18" thickBot="1" thickTop="1">
      <c r="B23" s="11" t="s">
        <v>34</v>
      </c>
      <c r="C23" s="12">
        <f aca="true" t="shared" si="2" ref="C23:H23">SUM(C9:C22)</f>
        <v>28</v>
      </c>
      <c r="D23" s="12">
        <f t="shared" si="2"/>
        <v>800</v>
      </c>
      <c r="E23" s="12">
        <f t="shared" si="2"/>
        <v>32</v>
      </c>
      <c r="F23" s="12">
        <f t="shared" si="2"/>
        <v>992</v>
      </c>
      <c r="G23" s="12">
        <f t="shared" si="2"/>
        <v>24</v>
      </c>
      <c r="H23" s="12">
        <f t="shared" si="2"/>
        <v>669</v>
      </c>
      <c r="I23" s="12">
        <v>2</v>
      </c>
      <c r="J23" s="12">
        <f>SUM(J15:J22)</f>
        <v>36</v>
      </c>
      <c r="K23" s="12">
        <f aca="true" t="shared" si="3" ref="K23:Y23">SUM(K9:K22)</f>
        <v>1</v>
      </c>
      <c r="L23" s="12">
        <f t="shared" si="3"/>
        <v>9</v>
      </c>
      <c r="M23" s="12">
        <f t="shared" si="3"/>
        <v>44</v>
      </c>
      <c r="N23" s="12">
        <f>SUM(N9:N22)</f>
        <v>697</v>
      </c>
      <c r="O23" s="12">
        <f t="shared" si="3"/>
        <v>48</v>
      </c>
      <c r="P23" s="12">
        <f>SUM(P9:P22)</f>
        <v>706</v>
      </c>
      <c r="Q23" s="12">
        <f t="shared" si="3"/>
        <v>26</v>
      </c>
      <c r="R23" s="12">
        <f>SUM(R9:R22)</f>
        <v>376</v>
      </c>
      <c r="S23" s="12">
        <f t="shared" si="3"/>
        <v>32</v>
      </c>
      <c r="T23" s="12">
        <f>SUM(T9:T22)</f>
        <v>499</v>
      </c>
      <c r="U23" s="12">
        <f t="shared" si="3"/>
        <v>43</v>
      </c>
      <c r="V23" s="12">
        <f>SUM(V9:V22)</f>
        <v>666</v>
      </c>
      <c r="W23" s="12">
        <f t="shared" si="3"/>
        <v>18</v>
      </c>
      <c r="X23" s="12">
        <f>SUM(X9:X22)</f>
        <v>254</v>
      </c>
      <c r="Y23" s="13">
        <f t="shared" si="3"/>
        <v>298</v>
      </c>
      <c r="Z23" s="9">
        <f t="shared" si="1"/>
        <v>5704</v>
      </c>
      <c r="AA23" s="27">
        <f>SUM(W23,U23,S23,Q23,O23,M23,G23,E23,C23,I23,K23)</f>
        <v>298</v>
      </c>
      <c r="AB23" s="27">
        <f>SUM(X23,V23,T23,R23,P23,N23,H23,F23,D23,L23,J23)</f>
        <v>5704</v>
      </c>
      <c r="AD23">
        <f>SUM(Z9,Z14,Z16,Z17,Z20,Z21,Z22)</f>
        <v>3670</v>
      </c>
      <c r="AE23">
        <f>SUM(Z10,Z11,Z12,Z13,Z15,Z18,Z19)</f>
        <v>2034</v>
      </c>
    </row>
    <row r="24" spans="2:26" ht="17.25" customHeight="1" thickTop="1">
      <c r="B24" s="155" t="s">
        <v>35</v>
      </c>
      <c r="C24" s="149" t="s">
        <v>56</v>
      </c>
      <c r="D24" s="150"/>
      <c r="E24" s="150"/>
      <c r="F24" s="150"/>
      <c r="G24" s="150"/>
      <c r="H24" s="150"/>
      <c r="I24" s="150"/>
      <c r="J24" s="150"/>
      <c r="K24" s="150"/>
      <c r="L24" s="151"/>
      <c r="M24" s="130" t="s">
        <v>57</v>
      </c>
      <c r="N24" s="131"/>
      <c r="O24" s="131"/>
      <c r="P24" s="131"/>
      <c r="Q24" s="131"/>
      <c r="R24" s="132"/>
      <c r="S24" s="130" t="s">
        <v>51</v>
      </c>
      <c r="T24" s="131"/>
      <c r="U24" s="131"/>
      <c r="V24" s="131"/>
      <c r="W24" s="131"/>
      <c r="X24" s="132"/>
      <c r="Y24" s="142"/>
      <c r="Z24" s="121"/>
    </row>
    <row r="25" spans="2:26" ht="17.25" customHeight="1" thickBot="1">
      <c r="B25" s="156"/>
      <c r="C25" s="157" t="s">
        <v>49</v>
      </c>
      <c r="D25" s="158"/>
      <c r="E25" s="158"/>
      <c r="F25" s="158"/>
      <c r="G25" s="158"/>
      <c r="H25" s="158"/>
      <c r="I25" s="158"/>
      <c r="J25" s="158"/>
      <c r="K25" s="158"/>
      <c r="L25" s="159"/>
      <c r="M25" s="133" t="s">
        <v>50</v>
      </c>
      <c r="N25" s="134"/>
      <c r="O25" s="134"/>
      <c r="P25" s="134"/>
      <c r="Q25" s="134"/>
      <c r="R25" s="135"/>
      <c r="S25" s="133" t="s">
        <v>52</v>
      </c>
      <c r="T25" s="134"/>
      <c r="U25" s="134"/>
      <c r="V25" s="134"/>
      <c r="W25" s="134"/>
      <c r="X25" s="135"/>
      <c r="Y25" s="143"/>
      <c r="Z25" s="125"/>
    </row>
    <row r="26" spans="2:26" ht="17.25" customHeight="1" thickTop="1">
      <c r="B26" s="148" t="s">
        <v>58</v>
      </c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30"/>
      <c r="R26" s="30"/>
      <c r="S26" s="31"/>
      <c r="T26" s="31"/>
      <c r="U26" s="31"/>
      <c r="V26" s="31"/>
      <c r="W26" s="31"/>
      <c r="X26" s="31"/>
      <c r="Y26" s="32"/>
      <c r="Z26" s="24"/>
    </row>
    <row r="27" spans="2:28" ht="17.25" customHeight="1" hidden="1">
      <c r="B27" s="28"/>
      <c r="C27" s="33">
        <f>SUM(C23,E23,G23,I23,K23)</f>
        <v>87</v>
      </c>
      <c r="D27" s="33">
        <f>SUM(D23,F23,H23,J23,L23)</f>
        <v>2506</v>
      </c>
      <c r="E27" s="33"/>
      <c r="F27" s="33"/>
      <c r="G27" s="34"/>
      <c r="H27" s="29">
        <f>SUM(AD9,AD16,AD17,AD20,AD22)</f>
        <v>1760</v>
      </c>
      <c r="I27" s="29">
        <f>SUM(AD10,AD11,AD12,AD13,AD15,AD18,AD19,AD14,AD21)</f>
        <v>2787</v>
      </c>
      <c r="J27" s="29"/>
      <c r="K27" s="29"/>
      <c r="L27" s="29"/>
      <c r="M27" s="37">
        <f>SUM(M23,O23,Q23)</f>
        <v>118</v>
      </c>
      <c r="N27" s="37">
        <f>SUM(N23,P23,R23)</f>
        <v>1779</v>
      </c>
      <c r="O27" s="38"/>
      <c r="P27" s="38">
        <v>24</v>
      </c>
      <c r="Q27" s="38" t="e">
        <f>SUM(#REF!,#REF!,#REF!,#REF!,#REF!,#REF!)</f>
        <v>#REF!</v>
      </c>
      <c r="R27" s="30"/>
      <c r="S27" s="35">
        <f>SUM(S23,U23,W23)</f>
        <v>93</v>
      </c>
      <c r="T27" s="35">
        <f>SUM(T23,V23,X23)</f>
        <v>1419</v>
      </c>
      <c r="U27" s="35"/>
      <c r="V27" s="36">
        <v>10</v>
      </c>
      <c r="W27" s="35" t="e">
        <f>SUM(#REF!,#REF!,#REF!,#REF!,#REF!,#REF!)</f>
        <v>#REF!</v>
      </c>
      <c r="X27" s="31"/>
      <c r="Y27" s="32"/>
      <c r="Z27" s="24"/>
      <c r="AA27">
        <f>SUM(S27,M27,C27)</f>
        <v>298</v>
      </c>
      <c r="AB27">
        <f>SUM(T27,N27,D27)</f>
        <v>5704</v>
      </c>
    </row>
    <row r="28" spans="2:18" ht="16.5">
      <c r="B28" s="152" t="s">
        <v>59</v>
      </c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</row>
    <row r="29" spans="2:18" ht="16.5">
      <c r="B29" s="43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</row>
    <row r="30" spans="2:9" ht="16.5">
      <c r="B30" s="17" t="s">
        <v>55</v>
      </c>
      <c r="I30" s="17" t="s">
        <v>16</v>
      </c>
    </row>
    <row r="31" spans="2:8" ht="16.5">
      <c r="B31" s="154" t="s">
        <v>60</v>
      </c>
      <c r="C31" s="154"/>
      <c r="D31" s="154"/>
      <c r="E31" s="154"/>
      <c r="F31" s="154"/>
      <c r="G31" s="154"/>
      <c r="H31" s="154"/>
    </row>
    <row r="33" ht="16.5">
      <c r="B33" s="14" t="s">
        <v>8</v>
      </c>
    </row>
    <row r="34" spans="2:12" ht="16.5">
      <c r="B34" s="15" t="s">
        <v>9</v>
      </c>
      <c r="L34" s="15" t="s">
        <v>10</v>
      </c>
    </row>
    <row r="35" spans="2:12" ht="16.5">
      <c r="B35" s="15" t="s">
        <v>11</v>
      </c>
      <c r="L35" s="15" t="s">
        <v>12</v>
      </c>
    </row>
    <row r="36" spans="2:12" ht="16.5">
      <c r="B36" s="15" t="s">
        <v>27</v>
      </c>
      <c r="L36" s="15" t="s">
        <v>31</v>
      </c>
    </row>
    <row r="37" spans="2:12" ht="16.5">
      <c r="B37" s="16" t="s">
        <v>13</v>
      </c>
      <c r="L37" s="15" t="s">
        <v>14</v>
      </c>
    </row>
    <row r="38" ht="16.5">
      <c r="B38" s="16" t="s">
        <v>43</v>
      </c>
    </row>
    <row r="39" spans="2:12" ht="16.5">
      <c r="B39" s="16" t="s">
        <v>44</v>
      </c>
      <c r="L39" s="15" t="s">
        <v>15</v>
      </c>
    </row>
    <row r="40" spans="2:12" ht="16.5">
      <c r="B40" s="15" t="s">
        <v>45</v>
      </c>
      <c r="L40" s="18"/>
    </row>
    <row r="41" spans="2:12" ht="16.5">
      <c r="B41" s="16" t="s">
        <v>30</v>
      </c>
      <c r="L41" s="15" t="s">
        <v>46</v>
      </c>
    </row>
  </sheetData>
  <mergeCells count="28">
    <mergeCell ref="O6:P7"/>
    <mergeCell ref="B28:R28"/>
    <mergeCell ref="B31:H31"/>
    <mergeCell ref="B24:B25"/>
    <mergeCell ref="M24:R24"/>
    <mergeCell ref="M25:R25"/>
    <mergeCell ref="C25:L25"/>
    <mergeCell ref="Q6:R7"/>
    <mergeCell ref="S5:X5"/>
    <mergeCell ref="K3:R3"/>
    <mergeCell ref="B26:P26"/>
    <mergeCell ref="M5:R5"/>
    <mergeCell ref="I6:J7"/>
    <mergeCell ref="C24:L24"/>
    <mergeCell ref="C6:D7"/>
    <mergeCell ref="E6:F7"/>
    <mergeCell ref="G6:H7"/>
    <mergeCell ref="M6:N7"/>
    <mergeCell ref="C5:L5"/>
    <mergeCell ref="K6:L7"/>
    <mergeCell ref="Z24:Z25"/>
    <mergeCell ref="S6:T7"/>
    <mergeCell ref="U6:V7"/>
    <mergeCell ref="W6:X7"/>
    <mergeCell ref="S24:X24"/>
    <mergeCell ref="S25:X25"/>
    <mergeCell ref="Y5:Z7"/>
    <mergeCell ref="Y24:Y25"/>
  </mergeCells>
  <printOptions/>
  <pageMargins left="0.24" right="0.24" top="1" bottom="1" header="0.5" footer="0.5"/>
  <pageSetup horizontalDpi="1200" verticalDpi="1200" orientation="portrait" paperSize="9" scale="82" r:id="rId1"/>
  <headerFooter alignWithMargins="0">
    <oddFooter>&amp;L&amp;7&amp;F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40"/>
  <sheetViews>
    <sheetView tabSelected="1" workbookViewId="0" topLeftCell="B1">
      <selection activeCell="G10" sqref="G10"/>
    </sheetView>
  </sheetViews>
  <sheetFormatPr defaultColWidth="9.00390625" defaultRowHeight="16.5"/>
  <cols>
    <col min="1" max="1" width="0" style="0" hidden="1" customWidth="1"/>
    <col min="2" max="2" width="3.25390625" style="0" customWidth="1"/>
    <col min="3" max="3" width="6.00390625" style="0" customWidth="1"/>
    <col min="4" max="26" width="4.625" style="0" customWidth="1"/>
    <col min="27" max="27" width="5.625" style="0" customWidth="1"/>
    <col min="28" max="28" width="6.50390625" style="0" customWidth="1"/>
    <col min="29" max="29" width="6.25390625" style="0" customWidth="1"/>
    <col min="30" max="30" width="3.25390625" style="0" customWidth="1"/>
    <col min="31" max="31" width="5.50390625" style="0" customWidth="1"/>
  </cols>
  <sheetData>
    <row r="1" spans="11:19" ht="16.5" customHeight="1">
      <c r="K1" s="198" t="s">
        <v>61</v>
      </c>
      <c r="L1" s="198"/>
      <c r="M1" s="198"/>
      <c r="N1" s="198"/>
      <c r="O1" s="198"/>
      <c r="P1" s="198"/>
      <c r="Q1" s="198"/>
      <c r="R1" s="198"/>
      <c r="S1" s="198"/>
    </row>
    <row r="2" spans="11:19" ht="16.5">
      <c r="K2" s="147" t="s">
        <v>62</v>
      </c>
      <c r="L2" s="147"/>
      <c r="M2" s="147"/>
      <c r="N2" s="147"/>
      <c r="O2" s="147"/>
      <c r="P2" s="147"/>
      <c r="Q2" s="147"/>
      <c r="R2" s="147"/>
      <c r="S2" s="147"/>
    </row>
    <row r="3" spans="11:32" ht="19.5" customHeight="1">
      <c r="K3" s="147" t="s">
        <v>113</v>
      </c>
      <c r="L3" s="147"/>
      <c r="M3" s="147"/>
      <c r="N3" s="147"/>
      <c r="O3" s="147"/>
      <c r="P3" s="147"/>
      <c r="Q3" s="147"/>
      <c r="R3" s="147"/>
      <c r="S3" s="147"/>
      <c r="T3" s="114"/>
      <c r="AE3" s="118"/>
      <c r="AF3" s="119"/>
    </row>
    <row r="4" spans="31:32" ht="17.25" thickBot="1">
      <c r="AE4" s="119"/>
      <c r="AF4" s="119"/>
    </row>
    <row r="5" spans="2:27" ht="24.75" customHeight="1" thickBot="1">
      <c r="B5" s="52"/>
      <c r="C5" s="53"/>
      <c r="D5" s="193" t="s">
        <v>63</v>
      </c>
      <c r="E5" s="193"/>
      <c r="F5" s="193"/>
      <c r="G5" s="193"/>
      <c r="H5" s="193"/>
      <c r="I5" s="193"/>
      <c r="J5" s="193"/>
      <c r="K5" s="193"/>
      <c r="L5" s="193"/>
      <c r="M5" s="193"/>
      <c r="N5" s="194" t="s">
        <v>64</v>
      </c>
      <c r="O5" s="193"/>
      <c r="P5" s="193"/>
      <c r="Q5" s="193"/>
      <c r="R5" s="193"/>
      <c r="S5" s="195"/>
      <c r="T5" s="193" t="s">
        <v>114</v>
      </c>
      <c r="U5" s="193"/>
      <c r="V5" s="193"/>
      <c r="W5" s="193"/>
      <c r="X5" s="193"/>
      <c r="Y5" s="193"/>
      <c r="Z5" s="185" t="s">
        <v>115</v>
      </c>
      <c r="AA5" s="186"/>
    </row>
    <row r="6" spans="2:27" ht="16.5">
      <c r="B6" s="50"/>
      <c r="C6" s="68" t="s">
        <v>86</v>
      </c>
      <c r="D6" s="172" t="s">
        <v>3</v>
      </c>
      <c r="E6" s="173"/>
      <c r="F6" s="170" t="s">
        <v>4</v>
      </c>
      <c r="G6" s="170"/>
      <c r="H6" s="170" t="s">
        <v>5</v>
      </c>
      <c r="I6" s="170"/>
      <c r="J6" s="170" t="s">
        <v>37</v>
      </c>
      <c r="K6" s="170"/>
      <c r="L6" s="173" t="s">
        <v>38</v>
      </c>
      <c r="M6" s="173"/>
      <c r="N6" s="172" t="s">
        <v>39</v>
      </c>
      <c r="O6" s="173"/>
      <c r="P6" s="181" t="s">
        <v>4</v>
      </c>
      <c r="Q6" s="182"/>
      <c r="R6" s="173" t="s">
        <v>5</v>
      </c>
      <c r="S6" s="176"/>
      <c r="T6" s="173" t="s">
        <v>3</v>
      </c>
      <c r="U6" s="173"/>
      <c r="V6" s="181" t="s">
        <v>4</v>
      </c>
      <c r="W6" s="182"/>
      <c r="X6" s="173" t="s">
        <v>5</v>
      </c>
      <c r="Y6" s="173"/>
      <c r="Z6" s="187"/>
      <c r="AA6" s="188"/>
    </row>
    <row r="7" spans="2:27" ht="9.75" customHeight="1" thickBot="1">
      <c r="B7" s="49"/>
      <c r="C7" s="51"/>
      <c r="D7" s="174"/>
      <c r="E7" s="175"/>
      <c r="F7" s="171"/>
      <c r="G7" s="171"/>
      <c r="H7" s="171"/>
      <c r="I7" s="171"/>
      <c r="J7" s="171"/>
      <c r="K7" s="171"/>
      <c r="L7" s="175"/>
      <c r="M7" s="175"/>
      <c r="N7" s="174"/>
      <c r="O7" s="175"/>
      <c r="P7" s="183"/>
      <c r="Q7" s="184"/>
      <c r="R7" s="175"/>
      <c r="S7" s="177"/>
      <c r="T7" s="175"/>
      <c r="U7" s="175"/>
      <c r="V7" s="183"/>
      <c r="W7" s="184"/>
      <c r="X7" s="175"/>
      <c r="Y7" s="175"/>
      <c r="Z7" s="189"/>
      <c r="AA7" s="190"/>
    </row>
    <row r="8" spans="2:29" ht="19.5" customHeight="1" thickBot="1">
      <c r="B8" s="166" t="s">
        <v>2</v>
      </c>
      <c r="C8" s="178"/>
      <c r="D8" s="54" t="s">
        <v>65</v>
      </c>
      <c r="E8" s="57" t="s">
        <v>6</v>
      </c>
      <c r="F8" s="57" t="s">
        <v>66</v>
      </c>
      <c r="G8" s="57" t="s">
        <v>6</v>
      </c>
      <c r="H8" s="57" t="s">
        <v>66</v>
      </c>
      <c r="I8" s="57" t="s">
        <v>6</v>
      </c>
      <c r="J8" s="57" t="s">
        <v>66</v>
      </c>
      <c r="K8" s="57" t="s">
        <v>6</v>
      </c>
      <c r="L8" s="57" t="s">
        <v>66</v>
      </c>
      <c r="M8" s="55" t="s">
        <v>6</v>
      </c>
      <c r="N8" s="54" t="s">
        <v>66</v>
      </c>
      <c r="O8" s="57" t="s">
        <v>6</v>
      </c>
      <c r="P8" s="57" t="s">
        <v>66</v>
      </c>
      <c r="Q8" s="57" t="s">
        <v>6</v>
      </c>
      <c r="R8" s="57" t="s">
        <v>66</v>
      </c>
      <c r="S8" s="55" t="s">
        <v>6</v>
      </c>
      <c r="T8" s="56" t="s">
        <v>66</v>
      </c>
      <c r="U8" s="57" t="s">
        <v>6</v>
      </c>
      <c r="V8" s="57" t="s">
        <v>66</v>
      </c>
      <c r="W8" s="57" t="s">
        <v>6</v>
      </c>
      <c r="X8" s="57" t="s">
        <v>66</v>
      </c>
      <c r="Y8" s="55" t="s">
        <v>6</v>
      </c>
      <c r="Z8" s="54" t="s">
        <v>66</v>
      </c>
      <c r="AA8" s="55" t="s">
        <v>6</v>
      </c>
      <c r="AC8">
        <f>SUM(AC9:AC22)</f>
        <v>4585</v>
      </c>
    </row>
    <row r="9" spans="2:31" ht="16.5">
      <c r="B9" s="115">
        <v>1</v>
      </c>
      <c r="C9" s="107" t="s">
        <v>98</v>
      </c>
      <c r="D9" s="83">
        <v>6</v>
      </c>
      <c r="E9" s="84">
        <v>159</v>
      </c>
      <c r="F9" s="84">
        <v>6</v>
      </c>
      <c r="G9" s="84">
        <v>171</v>
      </c>
      <c r="H9" s="84">
        <v>6</v>
      </c>
      <c r="I9" s="84">
        <v>168</v>
      </c>
      <c r="J9" s="84"/>
      <c r="K9" s="84"/>
      <c r="L9" s="84"/>
      <c r="M9" s="85"/>
      <c r="N9" s="86">
        <v>5</v>
      </c>
      <c r="O9" s="87">
        <v>78</v>
      </c>
      <c r="P9" s="84">
        <v>5</v>
      </c>
      <c r="Q9" s="84">
        <v>85</v>
      </c>
      <c r="R9" s="84">
        <v>5</v>
      </c>
      <c r="S9" s="85">
        <v>85</v>
      </c>
      <c r="T9" s="86">
        <v>5</v>
      </c>
      <c r="U9" s="87">
        <v>81</v>
      </c>
      <c r="V9" s="84">
        <v>5</v>
      </c>
      <c r="W9" s="84">
        <v>86</v>
      </c>
      <c r="X9" s="84">
        <v>5</v>
      </c>
      <c r="Y9" s="85">
        <v>83</v>
      </c>
      <c r="Z9" s="88">
        <f>SUM(X9,V9,T9,R9,P9,N9,H9,F9,D9)</f>
        <v>48</v>
      </c>
      <c r="AA9" s="89">
        <f aca="true" t="shared" si="0" ref="AA9:AA23">E9+G9+I9+K9+M9+O9+Q9+S9+U9+W9+Y9</f>
        <v>996</v>
      </c>
      <c r="AC9">
        <v>544</v>
      </c>
      <c r="AD9">
        <v>0</v>
      </c>
      <c r="AE9">
        <f aca="true" t="shared" si="1" ref="AE9:AE22">AC9-AD9</f>
        <v>544</v>
      </c>
    </row>
    <row r="10" spans="2:31" ht="16.5">
      <c r="B10" s="116">
        <f>B9+1</f>
        <v>2</v>
      </c>
      <c r="C10" s="108" t="s">
        <v>99</v>
      </c>
      <c r="D10" s="90"/>
      <c r="E10" s="91"/>
      <c r="F10" s="91"/>
      <c r="G10" s="91"/>
      <c r="H10" s="91"/>
      <c r="I10" s="91"/>
      <c r="J10" s="91"/>
      <c r="K10" s="91"/>
      <c r="L10" s="91"/>
      <c r="M10" s="92"/>
      <c r="N10" s="93">
        <v>4</v>
      </c>
      <c r="O10" s="94">
        <v>62</v>
      </c>
      <c r="P10" s="94">
        <v>3</v>
      </c>
      <c r="Q10" s="94">
        <v>42</v>
      </c>
      <c r="R10" s="94"/>
      <c r="S10" s="95"/>
      <c r="T10" s="93">
        <v>2</v>
      </c>
      <c r="U10" s="94">
        <v>29</v>
      </c>
      <c r="V10" s="94">
        <v>3</v>
      </c>
      <c r="W10" s="94">
        <v>41</v>
      </c>
      <c r="X10" s="94"/>
      <c r="Y10" s="95"/>
      <c r="Z10" s="88">
        <f aca="true" t="shared" si="2" ref="Z10:Z22">SUM(X10,V10,T10,R10,P10,N10,H10,F10,D10)</f>
        <v>12</v>
      </c>
      <c r="AA10" s="89">
        <f t="shared" si="0"/>
        <v>174</v>
      </c>
      <c r="AC10">
        <v>156</v>
      </c>
      <c r="AD10">
        <v>0</v>
      </c>
      <c r="AE10">
        <f t="shared" si="1"/>
        <v>156</v>
      </c>
    </row>
    <row r="11" spans="2:31" ht="16.5">
      <c r="B11" s="116">
        <f aca="true" t="shared" si="3" ref="B11:B22">B10+1</f>
        <v>3</v>
      </c>
      <c r="C11" s="108" t="s">
        <v>100</v>
      </c>
      <c r="D11" s="90"/>
      <c r="E11" s="91"/>
      <c r="F11" s="91"/>
      <c r="G11" s="91"/>
      <c r="H11" s="91"/>
      <c r="I11" s="91"/>
      <c r="J11" s="91"/>
      <c r="K11" s="91"/>
      <c r="L11" s="91"/>
      <c r="M11" s="92"/>
      <c r="N11" s="90"/>
      <c r="O11" s="91"/>
      <c r="P11" s="94">
        <v>3</v>
      </c>
      <c r="Q11" s="94">
        <v>44</v>
      </c>
      <c r="R11" s="91">
        <v>3</v>
      </c>
      <c r="S11" s="92">
        <v>43</v>
      </c>
      <c r="T11" s="90"/>
      <c r="U11" s="91"/>
      <c r="V11" s="94">
        <v>3</v>
      </c>
      <c r="W11" s="94">
        <v>43</v>
      </c>
      <c r="X11" s="91">
        <v>3</v>
      </c>
      <c r="Y11" s="92">
        <v>30</v>
      </c>
      <c r="Z11" s="88">
        <f t="shared" si="2"/>
        <v>12</v>
      </c>
      <c r="AA11" s="89">
        <f t="shared" si="0"/>
        <v>160</v>
      </c>
      <c r="AC11">
        <v>173</v>
      </c>
      <c r="AD11">
        <v>0</v>
      </c>
      <c r="AE11">
        <f t="shared" si="1"/>
        <v>173</v>
      </c>
    </row>
    <row r="12" spans="2:31" s="19" customFormat="1" ht="16.5">
      <c r="B12" s="116">
        <f t="shared" si="3"/>
        <v>4</v>
      </c>
      <c r="C12" s="109" t="s">
        <v>101</v>
      </c>
      <c r="D12" s="96"/>
      <c r="E12" s="78"/>
      <c r="F12" s="78"/>
      <c r="G12" s="78"/>
      <c r="H12" s="78"/>
      <c r="I12" s="78"/>
      <c r="J12" s="78"/>
      <c r="K12" s="78"/>
      <c r="L12" s="78"/>
      <c r="M12" s="97"/>
      <c r="N12" s="96">
        <v>7</v>
      </c>
      <c r="O12" s="78">
        <v>110</v>
      </c>
      <c r="P12" s="78">
        <v>6</v>
      </c>
      <c r="Q12" s="78">
        <v>68</v>
      </c>
      <c r="R12" s="78"/>
      <c r="S12" s="97"/>
      <c r="T12" s="96">
        <v>5</v>
      </c>
      <c r="U12" s="78">
        <v>78</v>
      </c>
      <c r="V12" s="78">
        <v>7</v>
      </c>
      <c r="W12" s="78">
        <v>115</v>
      </c>
      <c r="X12" s="78"/>
      <c r="Y12" s="97"/>
      <c r="Z12" s="88">
        <f t="shared" si="2"/>
        <v>25</v>
      </c>
      <c r="AA12" s="89">
        <f t="shared" si="0"/>
        <v>371</v>
      </c>
      <c r="AC12" s="19">
        <v>359</v>
      </c>
      <c r="AD12">
        <v>0</v>
      </c>
      <c r="AE12">
        <f t="shared" si="1"/>
        <v>359</v>
      </c>
    </row>
    <row r="13" spans="2:31" s="19" customFormat="1" ht="16.5">
      <c r="B13" s="116">
        <f t="shared" si="3"/>
        <v>5</v>
      </c>
      <c r="C13" s="109" t="s">
        <v>102</v>
      </c>
      <c r="D13" s="96"/>
      <c r="E13" s="78"/>
      <c r="F13" s="78"/>
      <c r="G13" s="78"/>
      <c r="H13" s="78"/>
      <c r="I13" s="78"/>
      <c r="J13" s="91"/>
      <c r="K13" s="91"/>
      <c r="L13" s="91"/>
      <c r="M13" s="92"/>
      <c r="N13" s="96">
        <v>6</v>
      </c>
      <c r="O13" s="78">
        <v>107</v>
      </c>
      <c r="P13" s="78">
        <v>5</v>
      </c>
      <c r="Q13" s="78">
        <v>73</v>
      </c>
      <c r="R13" s="78"/>
      <c r="S13" s="97"/>
      <c r="T13" s="96">
        <v>3</v>
      </c>
      <c r="U13" s="78">
        <v>64</v>
      </c>
      <c r="V13" s="78">
        <v>5</v>
      </c>
      <c r="W13" s="78">
        <v>78</v>
      </c>
      <c r="X13" s="78"/>
      <c r="Y13" s="97"/>
      <c r="Z13" s="88">
        <f t="shared" si="2"/>
        <v>19</v>
      </c>
      <c r="AA13" s="89">
        <f t="shared" si="0"/>
        <v>322</v>
      </c>
      <c r="AC13" s="19">
        <v>288</v>
      </c>
      <c r="AD13">
        <v>0</v>
      </c>
      <c r="AE13">
        <f t="shared" si="1"/>
        <v>288</v>
      </c>
    </row>
    <row r="14" spans="2:31" s="19" customFormat="1" ht="16.5">
      <c r="B14" s="116">
        <f t="shared" si="3"/>
        <v>6</v>
      </c>
      <c r="C14" s="109" t="s">
        <v>103</v>
      </c>
      <c r="D14" s="96">
        <v>2</v>
      </c>
      <c r="E14" s="78">
        <v>62</v>
      </c>
      <c r="F14" s="78">
        <v>2</v>
      </c>
      <c r="G14" s="78">
        <v>66</v>
      </c>
      <c r="H14" s="78">
        <v>2</v>
      </c>
      <c r="I14" s="78">
        <v>25</v>
      </c>
      <c r="J14" s="78"/>
      <c r="K14" s="78"/>
      <c r="L14" s="64" t="s">
        <v>53</v>
      </c>
      <c r="M14" s="97">
        <v>1</v>
      </c>
      <c r="N14" s="96">
        <v>3</v>
      </c>
      <c r="O14" s="78">
        <v>57</v>
      </c>
      <c r="P14" s="78">
        <v>3</v>
      </c>
      <c r="Q14" s="78">
        <v>59</v>
      </c>
      <c r="R14" s="78">
        <v>3</v>
      </c>
      <c r="S14" s="97">
        <v>37</v>
      </c>
      <c r="T14" s="96">
        <v>3</v>
      </c>
      <c r="U14" s="78">
        <v>40</v>
      </c>
      <c r="V14" s="78">
        <v>2</v>
      </c>
      <c r="W14" s="78">
        <v>39</v>
      </c>
      <c r="X14" s="78">
        <v>2</v>
      </c>
      <c r="Y14" s="97">
        <v>26</v>
      </c>
      <c r="Z14" s="98">
        <f>SUM(X14,V14,T14,R14,P14,N14,H14,F14,D14)+0.25</f>
        <v>22.25</v>
      </c>
      <c r="AA14" s="89">
        <f t="shared" si="0"/>
        <v>412</v>
      </c>
      <c r="AC14" s="19">
        <v>402</v>
      </c>
      <c r="AD14">
        <v>0</v>
      </c>
      <c r="AE14">
        <f t="shared" si="1"/>
        <v>402</v>
      </c>
    </row>
    <row r="15" spans="2:31" ht="16.5">
      <c r="B15" s="116">
        <f t="shared" si="3"/>
        <v>7</v>
      </c>
      <c r="C15" s="108" t="s">
        <v>104</v>
      </c>
      <c r="D15" s="90">
        <v>6</v>
      </c>
      <c r="E15" s="91">
        <v>240</v>
      </c>
      <c r="F15" s="91">
        <v>6</v>
      </c>
      <c r="G15" s="91">
        <v>249</v>
      </c>
      <c r="H15" s="91">
        <v>6</v>
      </c>
      <c r="I15" s="91">
        <v>241</v>
      </c>
      <c r="J15" s="65" t="s">
        <v>87</v>
      </c>
      <c r="K15" s="91">
        <v>13</v>
      </c>
      <c r="L15" s="91"/>
      <c r="M15" s="92"/>
      <c r="N15" s="90"/>
      <c r="O15" s="91"/>
      <c r="P15" s="91"/>
      <c r="Q15" s="91"/>
      <c r="R15" s="91"/>
      <c r="S15" s="92"/>
      <c r="T15" s="90"/>
      <c r="U15" s="91"/>
      <c r="V15" s="91"/>
      <c r="W15" s="91"/>
      <c r="X15" s="91"/>
      <c r="Y15" s="92"/>
      <c r="Z15" s="99">
        <f>SUM(X15,V15,T15,R15,P15,N15,H15,F15,D15)+0.49</f>
        <v>18.49</v>
      </c>
      <c r="AA15" s="89">
        <f t="shared" si="0"/>
        <v>743</v>
      </c>
      <c r="AC15" s="19">
        <v>706</v>
      </c>
      <c r="AD15">
        <v>0</v>
      </c>
      <c r="AE15">
        <f t="shared" si="1"/>
        <v>706</v>
      </c>
    </row>
    <row r="16" spans="2:31" s="19" customFormat="1" ht="16.5">
      <c r="B16" s="116">
        <f t="shared" si="3"/>
        <v>8</v>
      </c>
      <c r="C16" s="109" t="s">
        <v>105</v>
      </c>
      <c r="D16" s="96">
        <v>6</v>
      </c>
      <c r="E16" s="78">
        <v>122</v>
      </c>
      <c r="F16" s="78">
        <v>6</v>
      </c>
      <c r="G16" s="78">
        <v>125</v>
      </c>
      <c r="H16" s="78">
        <v>3</v>
      </c>
      <c r="I16" s="78">
        <v>53</v>
      </c>
      <c r="J16" s="78"/>
      <c r="K16" s="78"/>
      <c r="L16" s="78"/>
      <c r="M16" s="97"/>
      <c r="N16" s="96">
        <v>6</v>
      </c>
      <c r="O16" s="78">
        <v>86</v>
      </c>
      <c r="P16" s="78">
        <v>6</v>
      </c>
      <c r="Q16" s="78">
        <v>92</v>
      </c>
      <c r="R16" s="78">
        <v>4</v>
      </c>
      <c r="S16" s="97">
        <v>66</v>
      </c>
      <c r="T16" s="96">
        <v>4</v>
      </c>
      <c r="U16" s="78">
        <v>56</v>
      </c>
      <c r="V16" s="78">
        <v>4</v>
      </c>
      <c r="W16" s="78">
        <v>49</v>
      </c>
      <c r="X16" s="78"/>
      <c r="Y16" s="97"/>
      <c r="Z16" s="88">
        <f t="shared" si="2"/>
        <v>39</v>
      </c>
      <c r="AA16" s="89">
        <f t="shared" si="0"/>
        <v>649</v>
      </c>
      <c r="AC16" s="19">
        <v>379</v>
      </c>
      <c r="AD16">
        <v>0</v>
      </c>
      <c r="AE16">
        <f t="shared" si="1"/>
        <v>379</v>
      </c>
    </row>
    <row r="17" spans="2:31" s="19" customFormat="1" ht="16.5">
      <c r="B17" s="116">
        <f t="shared" si="3"/>
        <v>9</v>
      </c>
      <c r="C17" s="109" t="s">
        <v>106</v>
      </c>
      <c r="D17" s="96">
        <v>2</v>
      </c>
      <c r="E17" s="78">
        <v>70</v>
      </c>
      <c r="F17" s="78">
        <v>2</v>
      </c>
      <c r="G17" s="78">
        <v>65</v>
      </c>
      <c r="H17" s="78">
        <v>2</v>
      </c>
      <c r="I17" s="78">
        <v>63</v>
      </c>
      <c r="J17" s="66" t="s">
        <v>87</v>
      </c>
      <c r="K17" s="78">
        <v>7</v>
      </c>
      <c r="L17" s="64" t="s">
        <v>53</v>
      </c>
      <c r="M17" s="97">
        <v>1</v>
      </c>
      <c r="N17" s="96">
        <v>2</v>
      </c>
      <c r="O17" s="78">
        <v>35</v>
      </c>
      <c r="P17" s="78">
        <v>2</v>
      </c>
      <c r="Q17" s="78">
        <v>34</v>
      </c>
      <c r="R17" s="78">
        <v>2</v>
      </c>
      <c r="S17" s="97">
        <v>32</v>
      </c>
      <c r="T17" s="96">
        <v>2</v>
      </c>
      <c r="U17" s="78">
        <v>35</v>
      </c>
      <c r="V17" s="78">
        <v>2</v>
      </c>
      <c r="W17" s="78">
        <v>32</v>
      </c>
      <c r="X17" s="78">
        <v>2</v>
      </c>
      <c r="Y17" s="97">
        <v>32</v>
      </c>
      <c r="Z17" s="100">
        <f>SUM(X17,V17,T17,R17,P17,N17,H17,F17,D17)+0.25+0.49</f>
        <v>18.74</v>
      </c>
      <c r="AA17" s="89">
        <f t="shared" si="0"/>
        <v>406</v>
      </c>
      <c r="AC17" s="19">
        <v>203</v>
      </c>
      <c r="AD17" s="19">
        <v>13</v>
      </c>
      <c r="AE17">
        <f t="shared" si="1"/>
        <v>190</v>
      </c>
    </row>
    <row r="18" spans="2:31" s="19" customFormat="1" ht="16.5">
      <c r="B18" s="116">
        <f t="shared" si="3"/>
        <v>10</v>
      </c>
      <c r="C18" s="109" t="s">
        <v>107</v>
      </c>
      <c r="D18" s="96"/>
      <c r="E18" s="78"/>
      <c r="F18" s="78"/>
      <c r="G18" s="78"/>
      <c r="H18" s="78"/>
      <c r="I18" s="78"/>
      <c r="J18" s="91"/>
      <c r="K18" s="91"/>
      <c r="L18" s="91"/>
      <c r="M18" s="92"/>
      <c r="N18" s="96">
        <v>2</v>
      </c>
      <c r="O18" s="78">
        <v>29</v>
      </c>
      <c r="P18" s="78">
        <v>1</v>
      </c>
      <c r="Q18" s="78">
        <v>14</v>
      </c>
      <c r="R18" s="78">
        <v>1</v>
      </c>
      <c r="S18" s="97">
        <v>9</v>
      </c>
      <c r="T18" s="96"/>
      <c r="U18" s="78"/>
      <c r="V18" s="78"/>
      <c r="W18" s="78"/>
      <c r="X18" s="78"/>
      <c r="Y18" s="97"/>
      <c r="Z18" s="88">
        <f t="shared" si="2"/>
        <v>4</v>
      </c>
      <c r="AA18" s="89">
        <f t="shared" si="0"/>
        <v>52</v>
      </c>
      <c r="AC18" s="19">
        <v>37</v>
      </c>
      <c r="AD18" s="19">
        <v>0</v>
      </c>
      <c r="AE18">
        <f t="shared" si="1"/>
        <v>37</v>
      </c>
    </row>
    <row r="19" spans="2:31" s="19" customFormat="1" ht="16.5">
      <c r="B19" s="116">
        <f t="shared" si="3"/>
        <v>11</v>
      </c>
      <c r="C19" s="109" t="s">
        <v>108</v>
      </c>
      <c r="D19" s="96"/>
      <c r="E19" s="78"/>
      <c r="F19" s="78"/>
      <c r="G19" s="78"/>
      <c r="H19" s="78"/>
      <c r="I19" s="78"/>
      <c r="J19" s="91"/>
      <c r="K19" s="91"/>
      <c r="L19" s="91"/>
      <c r="M19" s="92"/>
      <c r="N19" s="96">
        <v>2</v>
      </c>
      <c r="O19" s="78">
        <v>27</v>
      </c>
      <c r="P19" s="78">
        <v>4</v>
      </c>
      <c r="Q19" s="78">
        <v>54</v>
      </c>
      <c r="R19" s="78">
        <v>4</v>
      </c>
      <c r="S19" s="97">
        <v>54</v>
      </c>
      <c r="T19" s="96">
        <v>1</v>
      </c>
      <c r="U19" s="78">
        <v>15</v>
      </c>
      <c r="V19" s="78">
        <v>2</v>
      </c>
      <c r="W19" s="78">
        <v>33</v>
      </c>
      <c r="X19" s="78">
        <v>2</v>
      </c>
      <c r="Y19" s="97">
        <v>29</v>
      </c>
      <c r="Z19" s="88">
        <f t="shared" si="2"/>
        <v>15</v>
      </c>
      <c r="AA19" s="89">
        <f t="shared" si="0"/>
        <v>212</v>
      </c>
      <c r="AC19" s="19">
        <v>205</v>
      </c>
      <c r="AD19" s="19">
        <v>0</v>
      </c>
      <c r="AE19">
        <f t="shared" si="1"/>
        <v>205</v>
      </c>
    </row>
    <row r="20" spans="2:31" s="19" customFormat="1" ht="16.5">
      <c r="B20" s="116">
        <f t="shared" si="3"/>
        <v>12</v>
      </c>
      <c r="C20" s="109" t="s">
        <v>109</v>
      </c>
      <c r="D20" s="96">
        <v>4</v>
      </c>
      <c r="E20" s="78">
        <v>117</v>
      </c>
      <c r="F20" s="78">
        <v>4</v>
      </c>
      <c r="G20" s="78">
        <v>127</v>
      </c>
      <c r="H20" s="78">
        <v>4</v>
      </c>
      <c r="I20" s="78">
        <v>104</v>
      </c>
      <c r="J20" s="65" t="s">
        <v>87</v>
      </c>
      <c r="K20" s="78">
        <v>7</v>
      </c>
      <c r="L20" s="64" t="s">
        <v>53</v>
      </c>
      <c r="M20" s="97">
        <v>1</v>
      </c>
      <c r="N20" s="96">
        <v>4</v>
      </c>
      <c r="O20" s="78">
        <v>66</v>
      </c>
      <c r="P20" s="78">
        <v>4</v>
      </c>
      <c r="Q20" s="78">
        <v>61</v>
      </c>
      <c r="R20" s="78">
        <v>4</v>
      </c>
      <c r="S20" s="97">
        <v>50</v>
      </c>
      <c r="T20" s="96">
        <v>4</v>
      </c>
      <c r="U20" s="78">
        <v>66</v>
      </c>
      <c r="V20" s="78">
        <v>4</v>
      </c>
      <c r="W20" s="78">
        <v>65</v>
      </c>
      <c r="X20" s="78">
        <v>4</v>
      </c>
      <c r="Y20" s="97">
        <v>54</v>
      </c>
      <c r="Z20" s="101">
        <f>SUM(X20,V20,T20,R20,P20,N20,H20,F20,D20)+0.25+0.49</f>
        <v>36.74</v>
      </c>
      <c r="AA20" s="89">
        <f t="shared" si="0"/>
        <v>718</v>
      </c>
      <c r="AC20" s="19">
        <v>396</v>
      </c>
      <c r="AD20" s="19">
        <v>17</v>
      </c>
      <c r="AE20">
        <f t="shared" si="1"/>
        <v>379</v>
      </c>
    </row>
    <row r="21" spans="2:31" s="19" customFormat="1" ht="16.5">
      <c r="B21" s="116">
        <f t="shared" si="3"/>
        <v>13</v>
      </c>
      <c r="C21" s="109" t="s">
        <v>111</v>
      </c>
      <c r="D21" s="96">
        <v>2</v>
      </c>
      <c r="E21" s="78">
        <v>30</v>
      </c>
      <c r="F21" s="78">
        <v>2</v>
      </c>
      <c r="G21" s="78">
        <v>62</v>
      </c>
      <c r="H21" s="78">
        <v>1</v>
      </c>
      <c r="I21" s="78">
        <v>15</v>
      </c>
      <c r="J21" s="66" t="s">
        <v>97</v>
      </c>
      <c r="K21" s="91">
        <v>9</v>
      </c>
      <c r="L21" s="64" t="s">
        <v>96</v>
      </c>
      <c r="M21" s="92">
        <v>6</v>
      </c>
      <c r="N21" s="96">
        <v>3</v>
      </c>
      <c r="O21" s="78">
        <v>40</v>
      </c>
      <c r="P21" s="78">
        <v>3</v>
      </c>
      <c r="Q21" s="78">
        <v>43</v>
      </c>
      <c r="R21" s="78"/>
      <c r="S21" s="97"/>
      <c r="T21" s="96">
        <v>3</v>
      </c>
      <c r="U21" s="78">
        <v>35</v>
      </c>
      <c r="V21" s="78">
        <v>3</v>
      </c>
      <c r="W21" s="78">
        <v>45</v>
      </c>
      <c r="X21" s="78"/>
      <c r="Y21" s="97"/>
      <c r="Z21" s="101">
        <f>SUM(X21,V21,T21,R21,P21,N21,H21,F21,D21)+0.25+0.49</f>
        <v>17.74</v>
      </c>
      <c r="AA21" s="89">
        <f t="shared" si="0"/>
        <v>285</v>
      </c>
      <c r="AC21" s="19">
        <v>469</v>
      </c>
      <c r="AD21" s="19">
        <v>8</v>
      </c>
      <c r="AE21">
        <f t="shared" si="1"/>
        <v>461</v>
      </c>
    </row>
    <row r="22" spans="2:31" s="19" customFormat="1" ht="17.25" thickBot="1">
      <c r="B22" s="117">
        <f t="shared" si="3"/>
        <v>14</v>
      </c>
      <c r="C22" s="110" t="s">
        <v>110</v>
      </c>
      <c r="D22" s="102"/>
      <c r="E22" s="103"/>
      <c r="F22" s="103">
        <v>4</v>
      </c>
      <c r="G22" s="103">
        <v>127</v>
      </c>
      <c r="H22" s="103"/>
      <c r="I22" s="103"/>
      <c r="J22" s="104"/>
      <c r="K22" s="104"/>
      <c r="L22" s="104"/>
      <c r="M22" s="105"/>
      <c r="N22" s="102"/>
      <c r="O22" s="103"/>
      <c r="P22" s="103">
        <v>3</v>
      </c>
      <c r="Q22" s="103">
        <v>37</v>
      </c>
      <c r="R22" s="103"/>
      <c r="S22" s="106"/>
      <c r="T22" s="102"/>
      <c r="U22" s="103"/>
      <c r="V22" s="103">
        <v>3</v>
      </c>
      <c r="W22" s="103">
        <v>40</v>
      </c>
      <c r="X22" s="103"/>
      <c r="Y22" s="106"/>
      <c r="Z22" s="88">
        <f t="shared" si="2"/>
        <v>10</v>
      </c>
      <c r="AA22" s="89">
        <f t="shared" si="0"/>
        <v>204</v>
      </c>
      <c r="AC22" s="19">
        <v>268</v>
      </c>
      <c r="AD22" s="19">
        <v>0</v>
      </c>
      <c r="AE22">
        <f t="shared" si="1"/>
        <v>268</v>
      </c>
    </row>
    <row r="23" spans="2:32" ht="17.25" thickBot="1">
      <c r="B23" s="48"/>
      <c r="C23" s="58" t="s">
        <v>34</v>
      </c>
      <c r="D23" s="79">
        <f aca="true" t="shared" si="4" ref="D23:I23">SUM(D9:D22)</f>
        <v>28</v>
      </c>
      <c r="E23" s="80">
        <f t="shared" si="4"/>
        <v>800</v>
      </c>
      <c r="F23" s="80">
        <f t="shared" si="4"/>
        <v>32</v>
      </c>
      <c r="G23" s="80">
        <f t="shared" si="4"/>
        <v>992</v>
      </c>
      <c r="H23" s="80">
        <f t="shared" si="4"/>
        <v>24</v>
      </c>
      <c r="I23" s="80">
        <f t="shared" si="4"/>
        <v>669</v>
      </c>
      <c r="J23" s="80">
        <v>2</v>
      </c>
      <c r="K23" s="80">
        <f>SUM(K15:K22)</f>
        <v>36</v>
      </c>
      <c r="L23" s="80">
        <v>1</v>
      </c>
      <c r="M23" s="81">
        <f aca="true" t="shared" si="5" ref="M23:Z23">SUM(M9:M22)</f>
        <v>9</v>
      </c>
      <c r="N23" s="79">
        <f t="shared" si="5"/>
        <v>44</v>
      </c>
      <c r="O23" s="80">
        <f t="shared" si="5"/>
        <v>697</v>
      </c>
      <c r="P23" s="80">
        <f t="shared" si="5"/>
        <v>48</v>
      </c>
      <c r="Q23" s="80">
        <f t="shared" si="5"/>
        <v>706</v>
      </c>
      <c r="R23" s="80">
        <f t="shared" si="5"/>
        <v>26</v>
      </c>
      <c r="S23" s="81">
        <f t="shared" si="5"/>
        <v>376</v>
      </c>
      <c r="T23" s="82">
        <f t="shared" si="5"/>
        <v>32</v>
      </c>
      <c r="U23" s="80">
        <f t="shared" si="5"/>
        <v>499</v>
      </c>
      <c r="V23" s="80">
        <f t="shared" si="5"/>
        <v>43</v>
      </c>
      <c r="W23" s="80">
        <f t="shared" si="5"/>
        <v>666</v>
      </c>
      <c r="X23" s="80">
        <f t="shared" si="5"/>
        <v>18</v>
      </c>
      <c r="Y23" s="81">
        <f t="shared" si="5"/>
        <v>254</v>
      </c>
      <c r="Z23" s="79">
        <f t="shared" si="5"/>
        <v>297.96000000000004</v>
      </c>
      <c r="AA23" s="81">
        <f t="shared" si="0"/>
        <v>5704</v>
      </c>
      <c r="AB23" s="27">
        <f>SUM(X23,V23,T23,R23,P23,N23,H23,F23,D23,J23,L23)</f>
        <v>298</v>
      </c>
      <c r="AC23" s="27">
        <f>SUM(Y23,W23,U23,S23,Q23,O23,I23,G23,E23,M23,K23)</f>
        <v>5704</v>
      </c>
      <c r="AE23">
        <f>SUM(AA9,AA14,AA16,AA17,AA20,AA21,AA22)</f>
        <v>3670</v>
      </c>
      <c r="AF23">
        <f>SUM(AA10,AA11,AA12,AA13,AA15,AA18,AA19)</f>
        <v>2034</v>
      </c>
    </row>
    <row r="24" spans="2:27" s="73" customFormat="1" ht="17.25" customHeight="1">
      <c r="B24" s="160" t="s">
        <v>34</v>
      </c>
      <c r="C24" s="161"/>
      <c r="D24" s="179" t="s">
        <v>94</v>
      </c>
      <c r="E24" s="180"/>
      <c r="F24" s="69">
        <f>D23+F23+H23+J23+L23</f>
        <v>87</v>
      </c>
      <c r="G24" s="70"/>
      <c r="H24" s="70"/>
      <c r="I24" s="70"/>
      <c r="J24" s="70"/>
      <c r="K24" s="70"/>
      <c r="L24" s="70"/>
      <c r="M24" s="71"/>
      <c r="N24" s="179" t="s">
        <v>94</v>
      </c>
      <c r="O24" s="180"/>
      <c r="P24" s="69">
        <f>N23+P23+R23</f>
        <v>118</v>
      </c>
      <c r="Q24" s="191" t="s">
        <v>90</v>
      </c>
      <c r="R24" s="191"/>
      <c r="S24" s="192"/>
      <c r="T24" s="179" t="s">
        <v>94</v>
      </c>
      <c r="U24" s="180"/>
      <c r="V24" s="69">
        <f>T23+V23+X23</f>
        <v>93</v>
      </c>
      <c r="W24" s="191" t="s">
        <v>91</v>
      </c>
      <c r="X24" s="191"/>
      <c r="Y24" s="192"/>
      <c r="Z24" s="59"/>
      <c r="AA24" s="72"/>
    </row>
    <row r="25" spans="2:27" s="73" customFormat="1" ht="17.25" customHeight="1" thickBot="1">
      <c r="B25" s="162" t="s">
        <v>116</v>
      </c>
      <c r="C25" s="163"/>
      <c r="D25" s="166" t="s">
        <v>93</v>
      </c>
      <c r="E25" s="167"/>
      <c r="F25" s="168">
        <f>E23+G23+I23+K23+M23</f>
        <v>2506</v>
      </c>
      <c r="G25" s="168"/>
      <c r="H25" s="75"/>
      <c r="I25" s="75"/>
      <c r="J25" s="75"/>
      <c r="K25" s="75"/>
      <c r="L25" s="75"/>
      <c r="M25" s="76"/>
      <c r="N25" s="164" t="s">
        <v>93</v>
      </c>
      <c r="O25" s="165"/>
      <c r="P25" s="74">
        <f>O23+Q23+S23</f>
        <v>1779</v>
      </c>
      <c r="Q25" s="168" t="s">
        <v>95</v>
      </c>
      <c r="R25" s="168"/>
      <c r="S25" s="169"/>
      <c r="T25" s="164" t="s">
        <v>93</v>
      </c>
      <c r="U25" s="165"/>
      <c r="V25" s="74">
        <f>U23+W23+Y23</f>
        <v>1419</v>
      </c>
      <c r="W25" s="168" t="s">
        <v>92</v>
      </c>
      <c r="X25" s="168"/>
      <c r="Y25" s="169"/>
      <c r="Z25" s="60"/>
      <c r="AA25" s="77"/>
    </row>
    <row r="26" spans="4:27" ht="24.75" customHeight="1">
      <c r="D26" s="62"/>
      <c r="E26" s="62"/>
      <c r="F26" s="196" t="s">
        <v>89</v>
      </c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31"/>
      <c r="W26" s="31"/>
      <c r="X26" s="31"/>
      <c r="Y26" s="31"/>
      <c r="Z26" s="32"/>
      <c r="AA26" s="24"/>
    </row>
    <row r="27" spans="3:29" ht="17.25" customHeight="1" hidden="1">
      <c r="C27" s="28"/>
      <c r="D27" s="33">
        <f>SUM(D23,F23,H23,J23,L23)</f>
        <v>87</v>
      </c>
      <c r="E27" s="33">
        <f>SUM(E23,G23,I23,K23,M23)</f>
        <v>2506</v>
      </c>
      <c r="F27" s="33"/>
      <c r="G27" s="33"/>
      <c r="H27" s="34"/>
      <c r="I27" s="29">
        <f>SUM(AE9,AE16,AE17,AE20,AE22)</f>
        <v>1760</v>
      </c>
      <c r="J27" s="29">
        <f>SUM(AE10,AE11,AE12,AE13,AE15,AE18,AE19,AE14,AE21)</f>
        <v>2787</v>
      </c>
      <c r="K27" s="29"/>
      <c r="L27" s="29"/>
      <c r="M27" s="29"/>
      <c r="N27" s="37">
        <f>SUM(N23,P23,R23)</f>
        <v>118</v>
      </c>
      <c r="O27" s="37">
        <f>SUM(O23,Q23,S23)</f>
        <v>1779</v>
      </c>
      <c r="P27" s="38"/>
      <c r="Q27" s="38">
        <v>24</v>
      </c>
      <c r="R27" s="38" t="e">
        <f>SUM(#REF!,#REF!,#REF!,#REF!,#REF!,#REF!)</f>
        <v>#REF!</v>
      </c>
      <c r="S27" s="30"/>
      <c r="T27" s="35">
        <f>SUM(T23,V23,X23)</f>
        <v>93</v>
      </c>
      <c r="U27" s="35">
        <f>SUM(U23,W23,Y23)</f>
        <v>1419</v>
      </c>
      <c r="V27" s="35"/>
      <c r="W27" s="36">
        <v>10</v>
      </c>
      <c r="X27" s="35" t="e">
        <f>SUM(#REF!,#REF!,#REF!,#REF!,#REF!,#REF!)</f>
        <v>#REF!</v>
      </c>
      <c r="Y27" s="31"/>
      <c r="Z27" s="32"/>
      <c r="AA27" s="24"/>
      <c r="AB27">
        <f>SUM(T27,N27,D27)</f>
        <v>298</v>
      </c>
      <c r="AC27">
        <f>SUM(U27,O27,E27)</f>
        <v>5704</v>
      </c>
    </row>
    <row r="28" spans="4:21" ht="16.5">
      <c r="D28" s="63"/>
      <c r="E28" s="63"/>
      <c r="F28" s="197" t="s">
        <v>88</v>
      </c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</row>
    <row r="29" spans="3:32" ht="16.5"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AE29" s="17" t="s">
        <v>76</v>
      </c>
      <c r="AF29">
        <v>9</v>
      </c>
    </row>
    <row r="30" spans="3:32" ht="16.5">
      <c r="C30" s="17" t="s">
        <v>67</v>
      </c>
      <c r="K30" s="17" t="s">
        <v>112</v>
      </c>
      <c r="AE30" s="17" t="s">
        <v>77</v>
      </c>
      <c r="AF30">
        <v>12</v>
      </c>
    </row>
    <row r="31" spans="3:32" ht="16.5">
      <c r="C31" s="111" t="s">
        <v>68</v>
      </c>
      <c r="D31" s="111"/>
      <c r="E31" s="111"/>
      <c r="F31" s="111"/>
      <c r="G31" s="111"/>
      <c r="H31" s="111"/>
      <c r="I31" s="111"/>
      <c r="AE31" s="17" t="s">
        <v>78</v>
      </c>
      <c r="AF31">
        <v>8</v>
      </c>
    </row>
    <row r="32" spans="31:32" ht="16.5">
      <c r="AE32" s="17" t="s">
        <v>79</v>
      </c>
      <c r="AF32">
        <v>1</v>
      </c>
    </row>
    <row r="33" spans="3:32" ht="16.5">
      <c r="C33" s="67" t="s">
        <v>8</v>
      </c>
      <c r="AE33" s="17" t="s">
        <v>80</v>
      </c>
      <c r="AF33">
        <v>10</v>
      </c>
    </row>
    <row r="34" spans="3:32" ht="16.5">
      <c r="C34" s="15" t="s">
        <v>9</v>
      </c>
      <c r="N34" s="61" t="s">
        <v>10</v>
      </c>
      <c r="O34" s="61"/>
      <c r="P34" s="61"/>
      <c r="Q34" s="61"/>
      <c r="R34" s="61"/>
      <c r="AE34" s="17" t="s">
        <v>81</v>
      </c>
      <c r="AF34">
        <v>13</v>
      </c>
    </row>
    <row r="35" spans="3:32" ht="16.5">
      <c r="C35" s="15" t="s">
        <v>11</v>
      </c>
      <c r="N35" s="15" t="s">
        <v>12</v>
      </c>
      <c r="AE35" s="17" t="s">
        <v>82</v>
      </c>
      <c r="AF35">
        <v>6</v>
      </c>
    </row>
    <row r="36" spans="3:32" ht="16.5">
      <c r="C36" s="15" t="s">
        <v>69</v>
      </c>
      <c r="N36" s="15" t="s">
        <v>70</v>
      </c>
      <c r="AE36" s="17" t="s">
        <v>83</v>
      </c>
      <c r="AF36">
        <v>9</v>
      </c>
    </row>
    <row r="37" spans="3:32" ht="16.5">
      <c r="C37" s="16" t="s">
        <v>13</v>
      </c>
      <c r="N37" s="15" t="s">
        <v>14</v>
      </c>
      <c r="AE37" s="17" t="s">
        <v>84</v>
      </c>
      <c r="AF37">
        <v>10</v>
      </c>
    </row>
    <row r="38" spans="3:32" ht="16.5">
      <c r="C38" s="16" t="s">
        <v>71</v>
      </c>
      <c r="N38" s="16" t="s">
        <v>72</v>
      </c>
      <c r="AE38" s="17" t="s">
        <v>85</v>
      </c>
      <c r="AF38">
        <v>13</v>
      </c>
    </row>
    <row r="39" spans="3:32" ht="16.5">
      <c r="C39" s="15" t="s">
        <v>15</v>
      </c>
      <c r="N39" s="15" t="s">
        <v>73</v>
      </c>
      <c r="AF39">
        <f>SUM(AF29:AF38)</f>
        <v>91</v>
      </c>
    </row>
    <row r="40" spans="3:14" ht="16.5">
      <c r="C40" s="16" t="s">
        <v>74</v>
      </c>
      <c r="M40" s="18"/>
      <c r="N40" s="15" t="s">
        <v>75</v>
      </c>
    </row>
  </sheetData>
  <mergeCells count="34">
    <mergeCell ref="F28:U28"/>
    <mergeCell ref="K1:S1"/>
    <mergeCell ref="K2:S2"/>
    <mergeCell ref="W24:Y24"/>
    <mergeCell ref="T24:U24"/>
    <mergeCell ref="T6:U7"/>
    <mergeCell ref="V6:W7"/>
    <mergeCell ref="X6:Y7"/>
    <mergeCell ref="D5:M5"/>
    <mergeCell ref="L6:M7"/>
    <mergeCell ref="W25:Y25"/>
    <mergeCell ref="T25:U25"/>
    <mergeCell ref="F26:U26"/>
    <mergeCell ref="F25:G25"/>
    <mergeCell ref="N24:O24"/>
    <mergeCell ref="P6:Q7"/>
    <mergeCell ref="Z5:AA7"/>
    <mergeCell ref="D24:E24"/>
    <mergeCell ref="Q24:S24"/>
    <mergeCell ref="T5:Y5"/>
    <mergeCell ref="N5:S5"/>
    <mergeCell ref="J6:K7"/>
    <mergeCell ref="D6:E7"/>
    <mergeCell ref="F6:G7"/>
    <mergeCell ref="K3:S3"/>
    <mergeCell ref="B24:C24"/>
    <mergeCell ref="B25:C25"/>
    <mergeCell ref="N25:O25"/>
    <mergeCell ref="D25:E25"/>
    <mergeCell ref="Q25:S25"/>
    <mergeCell ref="H6:I7"/>
    <mergeCell ref="N6:O7"/>
    <mergeCell ref="R6:S7"/>
    <mergeCell ref="B8:C8"/>
  </mergeCells>
  <printOptions horizontalCentered="1"/>
  <pageMargins left="0.3937007874015748" right="0.3937007874015748" top="1.3779527559055118" bottom="0.7874015748031497" header="0.1968503937007874" footer="0.5905511811023623"/>
  <pageSetup fitToHeight="1" fitToWidth="1" horizontalDpi="1200" verticalDpi="1200" orientation="portrait" paperSize="9" scale="78" r:id="rId1"/>
  <headerFooter alignWithMargins="0">
    <oddFooter>&amp;L&amp;F&amp;C&amp;11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atec</dc:creator>
  <cp:keywords/>
  <dc:description/>
  <cp:lastModifiedBy>ap1</cp:lastModifiedBy>
  <cp:lastPrinted>2007-10-25T03:00:47Z</cp:lastPrinted>
  <dcterms:created xsi:type="dcterms:W3CDTF">2005-10-14T06:03:20Z</dcterms:created>
  <dcterms:modified xsi:type="dcterms:W3CDTF">2007-10-25T03:02:52Z</dcterms:modified>
  <cp:category/>
  <cp:version/>
  <cp:contentType/>
  <cp:contentStatus/>
</cp:coreProperties>
</file>